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ennings\Desktop\Gauntlet Labs\"/>
    </mc:Choice>
  </mc:AlternateContent>
  <xr:revisionPtr revIDLastSave="0" documentId="8_{0BD644E8-BCA5-476C-9BDA-682A2433A430}" xr6:coauthVersionLast="47" xr6:coauthVersionMax="47" xr10:uidLastSave="{00000000-0000-0000-0000-000000000000}"/>
  <bookViews>
    <workbookView xWindow="28680" yWindow="-120" windowWidth="29040" windowHeight="16440" activeTab="4" xr2:uid="{00000000-000D-0000-FFFF-FFFF00000000}"/>
  </bookViews>
  <sheets>
    <sheet name="Question_Bank" sheetId="1" r:id="rId1"/>
    <sheet name="Lists" sheetId="2" r:id="rId2"/>
    <sheet name="Validator_Summary" sheetId="3" r:id="rId3"/>
    <sheet name="Examples" sheetId="4" r:id="rId4"/>
    <sheet name="Instruction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B27" i="3"/>
  <c r="B26" i="3"/>
  <c r="B25" i="3"/>
  <c r="B24" i="3"/>
  <c r="B23" i="3"/>
  <c r="B22" i="3"/>
  <c r="B21" i="3"/>
  <c r="B20" i="3"/>
  <c r="B19" i="3"/>
  <c r="B18" i="3"/>
  <c r="B14" i="3"/>
  <c r="B13" i="3"/>
  <c r="B11" i="3"/>
  <c r="B9" i="3"/>
  <c r="B3" i="3"/>
  <c r="AC301" i="1"/>
  <c r="AB301" i="1"/>
  <c r="AA301" i="1"/>
  <c r="Z301" i="1"/>
  <c r="AC300" i="1"/>
  <c r="AB300" i="1"/>
  <c r="AA300" i="1"/>
  <c r="Z300" i="1"/>
  <c r="AC299" i="1"/>
  <c r="AB299" i="1"/>
  <c r="AA299" i="1"/>
  <c r="Z299" i="1"/>
  <c r="AC298" i="1"/>
  <c r="AB298" i="1"/>
  <c r="AA298" i="1"/>
  <c r="Z298" i="1"/>
  <c r="AC297" i="1"/>
  <c r="AB297" i="1"/>
  <c r="AA297" i="1"/>
  <c r="Z297" i="1"/>
  <c r="AC296" i="1"/>
  <c r="AB296" i="1"/>
  <c r="AA296" i="1"/>
  <c r="Z296" i="1"/>
  <c r="AC295" i="1"/>
  <c r="AB295" i="1"/>
  <c r="AA295" i="1"/>
  <c r="Z295" i="1"/>
  <c r="AC294" i="1"/>
  <c r="AB294" i="1"/>
  <c r="AA294" i="1"/>
  <c r="Z294" i="1"/>
  <c r="AC293" i="1"/>
  <c r="AB293" i="1"/>
  <c r="AA293" i="1"/>
  <c r="Z293" i="1"/>
  <c r="AC292" i="1"/>
  <c r="AB292" i="1"/>
  <c r="AA292" i="1"/>
  <c r="Z292" i="1"/>
  <c r="AC291" i="1"/>
  <c r="AB291" i="1"/>
  <c r="AA291" i="1"/>
  <c r="Z291" i="1"/>
  <c r="AC290" i="1"/>
  <c r="AB290" i="1"/>
  <c r="AA290" i="1"/>
  <c r="Z290" i="1"/>
  <c r="AC289" i="1"/>
  <c r="AB289" i="1"/>
  <c r="AA289" i="1"/>
  <c r="Z289" i="1"/>
  <c r="AC288" i="1"/>
  <c r="AB288" i="1"/>
  <c r="AA288" i="1"/>
  <c r="Z288" i="1"/>
  <c r="AC287" i="1"/>
  <c r="AB287" i="1"/>
  <c r="AA287" i="1"/>
  <c r="Z287" i="1"/>
  <c r="AC286" i="1"/>
  <c r="AB286" i="1"/>
  <c r="AA286" i="1"/>
  <c r="Z286" i="1"/>
  <c r="AC285" i="1"/>
  <c r="AB285" i="1"/>
  <c r="AA285" i="1"/>
  <c r="Z285" i="1"/>
  <c r="AC284" i="1"/>
  <c r="AB284" i="1"/>
  <c r="AA284" i="1"/>
  <c r="Z284" i="1"/>
  <c r="AC283" i="1"/>
  <c r="AB283" i="1"/>
  <c r="AA283" i="1"/>
  <c r="Z283" i="1"/>
  <c r="AC282" i="1"/>
  <c r="AB282" i="1"/>
  <c r="AA282" i="1"/>
  <c r="Z282" i="1"/>
  <c r="AC281" i="1"/>
  <c r="AB281" i="1"/>
  <c r="AA281" i="1"/>
  <c r="Z281" i="1"/>
  <c r="AC280" i="1"/>
  <c r="AB280" i="1"/>
  <c r="AA280" i="1"/>
  <c r="Z280" i="1"/>
  <c r="AC279" i="1"/>
  <c r="AB279" i="1"/>
  <c r="AA279" i="1"/>
  <c r="Z279" i="1"/>
  <c r="AC278" i="1"/>
  <c r="AB278" i="1"/>
  <c r="AA278" i="1"/>
  <c r="Z278" i="1"/>
  <c r="AC277" i="1"/>
  <c r="AB277" i="1"/>
  <c r="AA277" i="1"/>
  <c r="Z277" i="1"/>
  <c r="AC276" i="1"/>
  <c r="AB276" i="1"/>
  <c r="AA276" i="1"/>
  <c r="Z276" i="1"/>
  <c r="AC275" i="1"/>
  <c r="AB275" i="1"/>
  <c r="AA275" i="1"/>
  <c r="Z275" i="1"/>
  <c r="AC274" i="1"/>
  <c r="AB274" i="1"/>
  <c r="AA274" i="1"/>
  <c r="Z274" i="1"/>
  <c r="AC273" i="1"/>
  <c r="AB273" i="1"/>
  <c r="AA273" i="1"/>
  <c r="Z273" i="1"/>
  <c r="AC272" i="1"/>
  <c r="AB272" i="1"/>
  <c r="AA272" i="1"/>
  <c r="Z272" i="1"/>
  <c r="AC271" i="1"/>
  <c r="AB271" i="1"/>
  <c r="AA271" i="1"/>
  <c r="Z271" i="1"/>
  <c r="AC270" i="1"/>
  <c r="AB270" i="1"/>
  <c r="AA270" i="1"/>
  <c r="Z270" i="1"/>
  <c r="AC269" i="1"/>
  <c r="AB269" i="1"/>
  <c r="AA269" i="1"/>
  <c r="Z269" i="1"/>
  <c r="AC268" i="1"/>
  <c r="AB268" i="1"/>
  <c r="AA268" i="1"/>
  <c r="Z268" i="1"/>
  <c r="AC267" i="1"/>
  <c r="AB267" i="1"/>
  <c r="AA267" i="1"/>
  <c r="Z267" i="1"/>
  <c r="AC266" i="1"/>
  <c r="AB266" i="1"/>
  <c r="AA266" i="1"/>
  <c r="Z266" i="1"/>
  <c r="AC265" i="1"/>
  <c r="AB265" i="1"/>
  <c r="AA265" i="1"/>
  <c r="Z265" i="1"/>
  <c r="AC264" i="1"/>
  <c r="AB264" i="1"/>
  <c r="AA264" i="1"/>
  <c r="Z264" i="1"/>
  <c r="AC263" i="1"/>
  <c r="AB263" i="1"/>
  <c r="AA263" i="1"/>
  <c r="Z263" i="1"/>
  <c r="AC262" i="1"/>
  <c r="AB262" i="1"/>
  <c r="AA262" i="1"/>
  <c r="Z262" i="1"/>
  <c r="AC261" i="1"/>
  <c r="AB261" i="1"/>
  <c r="AA261" i="1"/>
  <c r="Z261" i="1"/>
  <c r="AC260" i="1"/>
  <c r="AB260" i="1"/>
  <c r="AA260" i="1"/>
  <c r="Z260" i="1"/>
  <c r="AC259" i="1"/>
  <c r="AB259" i="1"/>
  <c r="AA259" i="1"/>
  <c r="Z259" i="1"/>
  <c r="AC258" i="1"/>
  <c r="AB258" i="1"/>
  <c r="AA258" i="1"/>
  <c r="Z258" i="1"/>
  <c r="AC257" i="1"/>
  <c r="AB257" i="1"/>
  <c r="AA257" i="1"/>
  <c r="Z257" i="1"/>
  <c r="AC256" i="1"/>
  <c r="AB256" i="1"/>
  <c r="AA256" i="1"/>
  <c r="Z256" i="1"/>
  <c r="AC255" i="1"/>
  <c r="AB255" i="1"/>
  <c r="AA255" i="1"/>
  <c r="Z255" i="1"/>
  <c r="AC254" i="1"/>
  <c r="AB254" i="1"/>
  <c r="AA254" i="1"/>
  <c r="Z254" i="1"/>
  <c r="AC253" i="1"/>
  <c r="AB253" i="1"/>
  <c r="AA253" i="1"/>
  <c r="Z253" i="1"/>
  <c r="AC252" i="1"/>
  <c r="AB252" i="1"/>
  <c r="AA252" i="1"/>
  <c r="Z252" i="1"/>
  <c r="AC251" i="1"/>
  <c r="AB251" i="1"/>
  <c r="AA251" i="1"/>
  <c r="Z251" i="1"/>
  <c r="AC250" i="1"/>
  <c r="AB250" i="1"/>
  <c r="AA250" i="1"/>
  <c r="Z250" i="1"/>
  <c r="AC249" i="1"/>
  <c r="AB249" i="1"/>
  <c r="AA249" i="1"/>
  <c r="Z249" i="1"/>
  <c r="AC248" i="1"/>
  <c r="AB248" i="1"/>
  <c r="AA248" i="1"/>
  <c r="Z248" i="1"/>
  <c r="AC247" i="1"/>
  <c r="AB247" i="1"/>
  <c r="AA247" i="1"/>
  <c r="Z247" i="1"/>
  <c r="AC246" i="1"/>
  <c r="AB246" i="1"/>
  <c r="AA246" i="1"/>
  <c r="Z246" i="1"/>
  <c r="AC245" i="1"/>
  <c r="AB245" i="1"/>
  <c r="AA245" i="1"/>
  <c r="Z245" i="1"/>
  <c r="AC244" i="1"/>
  <c r="AB244" i="1"/>
  <c r="AA244" i="1"/>
  <c r="Z244" i="1"/>
  <c r="AC243" i="1"/>
  <c r="AB243" i="1"/>
  <c r="AA243" i="1"/>
  <c r="Z243" i="1"/>
  <c r="AC242" i="1"/>
  <c r="AB242" i="1"/>
  <c r="AA242" i="1"/>
  <c r="Z242" i="1"/>
  <c r="AC241" i="1"/>
  <c r="AB241" i="1"/>
  <c r="AA241" i="1"/>
  <c r="Z241" i="1"/>
  <c r="AC240" i="1"/>
  <c r="AB240" i="1"/>
  <c r="AA240" i="1"/>
  <c r="Z240" i="1"/>
  <c r="AC239" i="1"/>
  <c r="AB239" i="1"/>
  <c r="AA239" i="1"/>
  <c r="Z239" i="1"/>
  <c r="AC238" i="1"/>
  <c r="AB238" i="1"/>
  <c r="AA238" i="1"/>
  <c r="Z238" i="1"/>
  <c r="AC237" i="1"/>
  <c r="AB237" i="1"/>
  <c r="AA237" i="1"/>
  <c r="Z237" i="1"/>
  <c r="AC236" i="1"/>
  <c r="AB236" i="1"/>
  <c r="AA236" i="1"/>
  <c r="Z236" i="1"/>
  <c r="AC235" i="1"/>
  <c r="AB235" i="1"/>
  <c r="AA235" i="1"/>
  <c r="Z235" i="1"/>
  <c r="AC234" i="1"/>
  <c r="AB234" i="1"/>
  <c r="AA234" i="1"/>
  <c r="Z234" i="1"/>
  <c r="AC233" i="1"/>
  <c r="AB233" i="1"/>
  <c r="AA233" i="1"/>
  <c r="Z233" i="1"/>
  <c r="AC232" i="1"/>
  <c r="AB232" i="1"/>
  <c r="AA232" i="1"/>
  <c r="Z232" i="1"/>
  <c r="AC231" i="1"/>
  <c r="AB231" i="1"/>
  <c r="AA231" i="1"/>
  <c r="Z231" i="1"/>
  <c r="AC230" i="1"/>
  <c r="AB230" i="1"/>
  <c r="AA230" i="1"/>
  <c r="Z230" i="1"/>
  <c r="AC229" i="1"/>
  <c r="AB229" i="1"/>
  <c r="AA229" i="1"/>
  <c r="Z229" i="1"/>
  <c r="AC228" i="1"/>
  <c r="AB228" i="1"/>
  <c r="AA228" i="1"/>
  <c r="Z228" i="1"/>
  <c r="AC227" i="1"/>
  <c r="AB227" i="1"/>
  <c r="AA227" i="1"/>
  <c r="Z227" i="1"/>
  <c r="AC226" i="1"/>
  <c r="AB226" i="1"/>
  <c r="AA226" i="1"/>
  <c r="Z226" i="1"/>
  <c r="AC225" i="1"/>
  <c r="AB225" i="1"/>
  <c r="AA225" i="1"/>
  <c r="Z225" i="1"/>
  <c r="AC224" i="1"/>
  <c r="AB224" i="1"/>
  <c r="AA224" i="1"/>
  <c r="Z224" i="1"/>
  <c r="AC223" i="1"/>
  <c r="AB223" i="1"/>
  <c r="AA223" i="1"/>
  <c r="Z223" i="1"/>
  <c r="AC222" i="1"/>
  <c r="AB222" i="1"/>
  <c r="AA222" i="1"/>
  <c r="Z222" i="1"/>
  <c r="AC221" i="1"/>
  <c r="AB221" i="1"/>
  <c r="AA221" i="1"/>
  <c r="Z221" i="1"/>
  <c r="AC220" i="1"/>
  <c r="AB220" i="1"/>
  <c r="AA220" i="1"/>
  <c r="Z220" i="1"/>
  <c r="AC219" i="1"/>
  <c r="AB219" i="1"/>
  <c r="AA219" i="1"/>
  <c r="Z219" i="1"/>
  <c r="AC218" i="1"/>
  <c r="AB218" i="1"/>
  <c r="AA218" i="1"/>
  <c r="Z218" i="1"/>
  <c r="AC217" i="1"/>
  <c r="AB217" i="1"/>
  <c r="AA217" i="1"/>
  <c r="Z217" i="1"/>
  <c r="AC216" i="1"/>
  <c r="AB216" i="1"/>
  <c r="AA216" i="1"/>
  <c r="Z216" i="1"/>
  <c r="AC215" i="1"/>
  <c r="AB215" i="1"/>
  <c r="AA215" i="1"/>
  <c r="Z215" i="1"/>
  <c r="AC214" i="1"/>
  <c r="AB214" i="1"/>
  <c r="AA214" i="1"/>
  <c r="Z214" i="1"/>
  <c r="AC213" i="1"/>
  <c r="AB213" i="1"/>
  <c r="AA213" i="1"/>
  <c r="Z213" i="1"/>
  <c r="AC212" i="1"/>
  <c r="AB212" i="1"/>
  <c r="AA212" i="1"/>
  <c r="Z212" i="1"/>
  <c r="AC211" i="1"/>
  <c r="AB211" i="1"/>
  <c r="AA211" i="1"/>
  <c r="Z211" i="1"/>
  <c r="AC210" i="1"/>
  <c r="AB210" i="1"/>
  <c r="AA210" i="1"/>
  <c r="Z210" i="1"/>
  <c r="AC209" i="1"/>
  <c r="AB209" i="1"/>
  <c r="AA209" i="1"/>
  <c r="Z209" i="1"/>
  <c r="AC208" i="1"/>
  <c r="AB208" i="1"/>
  <c r="AA208" i="1"/>
  <c r="Z208" i="1"/>
  <c r="AC207" i="1"/>
  <c r="AB207" i="1"/>
  <c r="AA207" i="1"/>
  <c r="Z207" i="1"/>
  <c r="AC206" i="1"/>
  <c r="AB206" i="1"/>
  <c r="AA206" i="1"/>
  <c r="Z206" i="1"/>
  <c r="AC205" i="1"/>
  <c r="AB205" i="1"/>
  <c r="AA205" i="1"/>
  <c r="Z205" i="1"/>
  <c r="AC204" i="1"/>
  <c r="AB204" i="1"/>
  <c r="AA204" i="1"/>
  <c r="Z204" i="1"/>
  <c r="AC203" i="1"/>
  <c r="AB203" i="1"/>
  <c r="AA203" i="1"/>
  <c r="Z203" i="1"/>
  <c r="AC202" i="1"/>
  <c r="AB202" i="1"/>
  <c r="AA202" i="1"/>
  <c r="Z202" i="1"/>
  <c r="AC201" i="1"/>
  <c r="AB201" i="1"/>
  <c r="AA201" i="1"/>
  <c r="Z201" i="1"/>
  <c r="AC200" i="1"/>
  <c r="AB200" i="1"/>
  <c r="AA200" i="1"/>
  <c r="Z200" i="1"/>
  <c r="AC199" i="1"/>
  <c r="AB199" i="1"/>
  <c r="AA199" i="1"/>
  <c r="Z199" i="1"/>
  <c r="AC198" i="1"/>
  <c r="AB198" i="1"/>
  <c r="AA198" i="1"/>
  <c r="Z198" i="1"/>
  <c r="AC197" i="1"/>
  <c r="AB197" i="1"/>
  <c r="AA197" i="1"/>
  <c r="Z197" i="1"/>
  <c r="AC196" i="1"/>
  <c r="AB196" i="1"/>
  <c r="AA196" i="1"/>
  <c r="Z196" i="1"/>
  <c r="AC195" i="1"/>
  <c r="AB195" i="1"/>
  <c r="AA195" i="1"/>
  <c r="Z195" i="1"/>
  <c r="AC194" i="1"/>
  <c r="AB194" i="1"/>
  <c r="AA194" i="1"/>
  <c r="Z194" i="1"/>
  <c r="AC193" i="1"/>
  <c r="AB193" i="1"/>
  <c r="AA193" i="1"/>
  <c r="Z193" i="1"/>
  <c r="AC192" i="1"/>
  <c r="AB192" i="1"/>
  <c r="AA192" i="1"/>
  <c r="Z192" i="1"/>
  <c r="AC191" i="1"/>
  <c r="AB191" i="1"/>
  <c r="AA191" i="1"/>
  <c r="Z191" i="1"/>
  <c r="AC190" i="1"/>
  <c r="AB190" i="1"/>
  <c r="AA190" i="1"/>
  <c r="Z190" i="1"/>
  <c r="AC189" i="1"/>
  <c r="AB189" i="1"/>
  <c r="AA189" i="1"/>
  <c r="Z189" i="1"/>
  <c r="AC188" i="1"/>
  <c r="AB188" i="1"/>
  <c r="AA188" i="1"/>
  <c r="Z188" i="1"/>
  <c r="AC187" i="1"/>
  <c r="AB187" i="1"/>
  <c r="AA187" i="1"/>
  <c r="Z187" i="1"/>
  <c r="AC186" i="1"/>
  <c r="AB186" i="1"/>
  <c r="AA186" i="1"/>
  <c r="Z186" i="1"/>
  <c r="AC185" i="1"/>
  <c r="AB185" i="1"/>
  <c r="AA185" i="1"/>
  <c r="Z185" i="1"/>
  <c r="AC184" i="1"/>
  <c r="AB184" i="1"/>
  <c r="AA184" i="1"/>
  <c r="Z184" i="1"/>
  <c r="AC183" i="1"/>
  <c r="AB183" i="1"/>
  <c r="AA183" i="1"/>
  <c r="Z183" i="1"/>
  <c r="AC182" i="1"/>
  <c r="AB182" i="1"/>
  <c r="AA182" i="1"/>
  <c r="Z182" i="1"/>
  <c r="AC181" i="1"/>
  <c r="AB181" i="1"/>
  <c r="AA181" i="1"/>
  <c r="Z181" i="1"/>
  <c r="AC180" i="1"/>
  <c r="AB180" i="1"/>
  <c r="AA180" i="1"/>
  <c r="Z180" i="1"/>
  <c r="AC179" i="1"/>
  <c r="AB179" i="1"/>
  <c r="AA179" i="1"/>
  <c r="Z179" i="1"/>
  <c r="AC178" i="1"/>
  <c r="AB178" i="1"/>
  <c r="AA178" i="1"/>
  <c r="Z178" i="1"/>
  <c r="AC177" i="1"/>
  <c r="AB177" i="1"/>
  <c r="AA177" i="1"/>
  <c r="Z177" i="1"/>
  <c r="AC176" i="1"/>
  <c r="AB176" i="1"/>
  <c r="AA176" i="1"/>
  <c r="Z176" i="1"/>
  <c r="AC175" i="1"/>
  <c r="AB175" i="1"/>
  <c r="AA175" i="1"/>
  <c r="Z175" i="1"/>
  <c r="AC174" i="1"/>
  <c r="AB174" i="1"/>
  <c r="AA174" i="1"/>
  <c r="Z174" i="1"/>
  <c r="AC173" i="1"/>
  <c r="AB173" i="1"/>
  <c r="AA173" i="1"/>
  <c r="Z173" i="1"/>
  <c r="AC172" i="1"/>
  <c r="AB172" i="1"/>
  <c r="AA172" i="1"/>
  <c r="Z172" i="1"/>
  <c r="AC171" i="1"/>
  <c r="AB171" i="1"/>
  <c r="AA171" i="1"/>
  <c r="Z171" i="1"/>
  <c r="AC170" i="1"/>
  <c r="AB170" i="1"/>
  <c r="AA170" i="1"/>
  <c r="Z170" i="1"/>
  <c r="AC169" i="1"/>
  <c r="AB169" i="1"/>
  <c r="AA169" i="1"/>
  <c r="Z169" i="1"/>
  <c r="AC168" i="1"/>
  <c r="AB168" i="1"/>
  <c r="AA168" i="1"/>
  <c r="Z168" i="1"/>
  <c r="AC167" i="1"/>
  <c r="AB167" i="1"/>
  <c r="AA167" i="1"/>
  <c r="Z167" i="1"/>
  <c r="AC166" i="1"/>
  <c r="AB166" i="1"/>
  <c r="AA166" i="1"/>
  <c r="Z166" i="1"/>
  <c r="AC165" i="1"/>
  <c r="AB165" i="1"/>
  <c r="AA165" i="1"/>
  <c r="Z165" i="1"/>
  <c r="AC164" i="1"/>
  <c r="AB164" i="1"/>
  <c r="AA164" i="1"/>
  <c r="Z164" i="1"/>
  <c r="AC163" i="1"/>
  <c r="AB163" i="1"/>
  <c r="AA163" i="1"/>
  <c r="Z163" i="1"/>
  <c r="AC162" i="1"/>
  <c r="AB162" i="1"/>
  <c r="AA162" i="1"/>
  <c r="Z162" i="1"/>
  <c r="AC161" i="1"/>
  <c r="AB161" i="1"/>
  <c r="AA161" i="1"/>
  <c r="Z161" i="1"/>
  <c r="AC160" i="1"/>
  <c r="AB160" i="1"/>
  <c r="AA160" i="1"/>
  <c r="Z160" i="1"/>
  <c r="AC159" i="1"/>
  <c r="AB159" i="1"/>
  <c r="AA159" i="1"/>
  <c r="Z159" i="1"/>
  <c r="AC158" i="1"/>
  <c r="AB158" i="1"/>
  <c r="AA158" i="1"/>
  <c r="Z158" i="1"/>
  <c r="AC157" i="1"/>
  <c r="AB157" i="1"/>
  <c r="AA157" i="1"/>
  <c r="Z157" i="1"/>
  <c r="AC156" i="1"/>
  <c r="AB156" i="1"/>
  <c r="AA156" i="1"/>
  <c r="Z156" i="1"/>
  <c r="AC155" i="1"/>
  <c r="AB155" i="1"/>
  <c r="AA155" i="1"/>
  <c r="Z155" i="1"/>
  <c r="AC154" i="1"/>
  <c r="AB154" i="1"/>
  <c r="AA154" i="1"/>
  <c r="Z154" i="1"/>
  <c r="AC153" i="1"/>
  <c r="AB153" i="1"/>
  <c r="AA153" i="1"/>
  <c r="Z153" i="1"/>
  <c r="AC152" i="1"/>
  <c r="AB152" i="1"/>
  <c r="AA152" i="1"/>
  <c r="Z152" i="1"/>
  <c r="AC151" i="1"/>
  <c r="AB151" i="1"/>
  <c r="AA151" i="1"/>
  <c r="Z151" i="1"/>
  <c r="AC150" i="1"/>
  <c r="AB150" i="1"/>
  <c r="AA150" i="1"/>
  <c r="Z150" i="1"/>
  <c r="AC149" i="1"/>
  <c r="AB149" i="1"/>
  <c r="AA149" i="1"/>
  <c r="Z149" i="1"/>
  <c r="AC148" i="1"/>
  <c r="AB148" i="1"/>
  <c r="AA148" i="1"/>
  <c r="Z148" i="1"/>
  <c r="AC147" i="1"/>
  <c r="AB147" i="1"/>
  <c r="AA147" i="1"/>
  <c r="Z147" i="1"/>
  <c r="AC146" i="1"/>
  <c r="AB146" i="1"/>
  <c r="AA146" i="1"/>
  <c r="Z146" i="1"/>
  <c r="AC145" i="1"/>
  <c r="AB145" i="1"/>
  <c r="AA145" i="1"/>
  <c r="Z145" i="1"/>
  <c r="AC144" i="1"/>
  <c r="AB144" i="1"/>
  <c r="AA144" i="1"/>
  <c r="Z144" i="1"/>
  <c r="AC143" i="1"/>
  <c r="AB143" i="1"/>
  <c r="AA143" i="1"/>
  <c r="Z143" i="1"/>
  <c r="AC142" i="1"/>
  <c r="AB142" i="1"/>
  <c r="AA142" i="1"/>
  <c r="Z142" i="1"/>
  <c r="AC141" i="1"/>
  <c r="AB141" i="1"/>
  <c r="AA141" i="1"/>
  <c r="Z141" i="1"/>
  <c r="AC140" i="1"/>
  <c r="AB140" i="1"/>
  <c r="AA140" i="1"/>
  <c r="Z140" i="1"/>
  <c r="AC139" i="1"/>
  <c r="AB139" i="1"/>
  <c r="AA139" i="1"/>
  <c r="Z139" i="1"/>
  <c r="AC138" i="1"/>
  <c r="AB138" i="1"/>
  <c r="AA138" i="1"/>
  <c r="Z138" i="1"/>
  <c r="AC137" i="1"/>
  <c r="AB137" i="1"/>
  <c r="AA137" i="1"/>
  <c r="Z137" i="1"/>
  <c r="AC136" i="1"/>
  <c r="AB136" i="1"/>
  <c r="AA136" i="1"/>
  <c r="Z136" i="1"/>
  <c r="AC135" i="1"/>
  <c r="AB135" i="1"/>
  <c r="AA135" i="1"/>
  <c r="Z135" i="1"/>
  <c r="AC134" i="1"/>
  <c r="AB134" i="1"/>
  <c r="AA134" i="1"/>
  <c r="Z134" i="1"/>
  <c r="AC133" i="1"/>
  <c r="AB133" i="1"/>
  <c r="AA133" i="1"/>
  <c r="Z133" i="1"/>
  <c r="AC132" i="1"/>
  <c r="AB132" i="1"/>
  <c r="AA132" i="1"/>
  <c r="Z132" i="1"/>
  <c r="AC131" i="1"/>
  <c r="AB131" i="1"/>
  <c r="AA131" i="1"/>
  <c r="Z131" i="1"/>
  <c r="AC130" i="1"/>
  <c r="AB130" i="1"/>
  <c r="AA130" i="1"/>
  <c r="Z130" i="1"/>
  <c r="AC129" i="1"/>
  <c r="AB129" i="1"/>
  <c r="AA129" i="1"/>
  <c r="Z129" i="1"/>
  <c r="AC128" i="1"/>
  <c r="AB128" i="1"/>
  <c r="AA128" i="1"/>
  <c r="Z128" i="1"/>
  <c r="AC127" i="1"/>
  <c r="AB127" i="1"/>
  <c r="AA127" i="1"/>
  <c r="Z127" i="1"/>
  <c r="AC126" i="1"/>
  <c r="AB126" i="1"/>
  <c r="AA126" i="1"/>
  <c r="Z126" i="1"/>
  <c r="AC125" i="1"/>
  <c r="AB125" i="1"/>
  <c r="AA125" i="1"/>
  <c r="Z125" i="1"/>
  <c r="AC124" i="1"/>
  <c r="AB124" i="1"/>
  <c r="AA124" i="1"/>
  <c r="Z124" i="1"/>
  <c r="AC123" i="1"/>
  <c r="AB123" i="1"/>
  <c r="AA123" i="1"/>
  <c r="Z123" i="1"/>
  <c r="AC122" i="1"/>
  <c r="AB122" i="1"/>
  <c r="AA122" i="1"/>
  <c r="Z122" i="1"/>
  <c r="AC121" i="1"/>
  <c r="AB121" i="1"/>
  <c r="AA121" i="1"/>
  <c r="Z121" i="1"/>
  <c r="AC120" i="1"/>
  <c r="AB120" i="1"/>
  <c r="AA120" i="1"/>
  <c r="Z120" i="1"/>
  <c r="AC119" i="1"/>
  <c r="AB119" i="1"/>
  <c r="AA119" i="1"/>
  <c r="Z119" i="1"/>
  <c r="AC118" i="1"/>
  <c r="AB118" i="1"/>
  <c r="AA118" i="1"/>
  <c r="Z118" i="1"/>
  <c r="AC117" i="1"/>
  <c r="AB117" i="1"/>
  <c r="AA117" i="1"/>
  <c r="Z117" i="1"/>
  <c r="AC116" i="1"/>
  <c r="AB116" i="1"/>
  <c r="AA116" i="1"/>
  <c r="Z116" i="1"/>
  <c r="AC115" i="1"/>
  <c r="AB115" i="1"/>
  <c r="AA115" i="1"/>
  <c r="Z115" i="1"/>
  <c r="AC114" i="1"/>
  <c r="AB114" i="1"/>
  <c r="AA114" i="1"/>
  <c r="Z114" i="1"/>
  <c r="AC113" i="1"/>
  <c r="AB113" i="1"/>
  <c r="AA113" i="1"/>
  <c r="Z113" i="1"/>
  <c r="AC112" i="1"/>
  <c r="AB112" i="1"/>
  <c r="AA112" i="1"/>
  <c r="Z112" i="1"/>
  <c r="AC111" i="1"/>
  <c r="AB111" i="1"/>
  <c r="AA111" i="1"/>
  <c r="Z111" i="1"/>
  <c r="AC110" i="1"/>
  <c r="AB110" i="1"/>
  <c r="AA110" i="1"/>
  <c r="Z110" i="1"/>
  <c r="AC109" i="1"/>
  <c r="AB109" i="1"/>
  <c r="AA109" i="1"/>
  <c r="Z109" i="1"/>
  <c r="AC108" i="1"/>
  <c r="AB108" i="1"/>
  <c r="AA108" i="1"/>
  <c r="Z108" i="1"/>
  <c r="AC107" i="1"/>
  <c r="AB107" i="1"/>
  <c r="AA107" i="1"/>
  <c r="Z107" i="1"/>
  <c r="AC106" i="1"/>
  <c r="AB106" i="1"/>
  <c r="AA106" i="1"/>
  <c r="Z106" i="1"/>
  <c r="AC105" i="1"/>
  <c r="AB105" i="1"/>
  <c r="AA105" i="1"/>
  <c r="Z105" i="1"/>
  <c r="AC104" i="1"/>
  <c r="AB104" i="1"/>
  <c r="AA104" i="1"/>
  <c r="Z104" i="1"/>
  <c r="AC103" i="1"/>
  <c r="AB103" i="1"/>
  <c r="AA103" i="1"/>
  <c r="Z103" i="1"/>
  <c r="AC102" i="1"/>
  <c r="AB102" i="1"/>
  <c r="AA102" i="1"/>
  <c r="Z102" i="1"/>
  <c r="AC101" i="1"/>
  <c r="AB101" i="1"/>
  <c r="AA101" i="1"/>
  <c r="Z101" i="1"/>
  <c r="AC100" i="1"/>
  <c r="AB100" i="1"/>
  <c r="AA100" i="1"/>
  <c r="Z100" i="1"/>
  <c r="AC99" i="1"/>
  <c r="AB99" i="1"/>
  <c r="AA99" i="1"/>
  <c r="Z99" i="1"/>
  <c r="AC98" i="1"/>
  <c r="AB98" i="1"/>
  <c r="AA98" i="1"/>
  <c r="Z98" i="1"/>
  <c r="AC97" i="1"/>
  <c r="AB97" i="1"/>
  <c r="AA97" i="1"/>
  <c r="Z97" i="1"/>
  <c r="AC96" i="1"/>
  <c r="AB96" i="1"/>
  <c r="AA96" i="1"/>
  <c r="Z96" i="1"/>
  <c r="AC95" i="1"/>
  <c r="AB95" i="1"/>
  <c r="AA95" i="1"/>
  <c r="Z95" i="1"/>
  <c r="AC94" i="1"/>
  <c r="AB94" i="1"/>
  <c r="AA94" i="1"/>
  <c r="Z94" i="1"/>
  <c r="AC93" i="1"/>
  <c r="AB93" i="1"/>
  <c r="AA93" i="1"/>
  <c r="Z93" i="1"/>
  <c r="AC92" i="1"/>
  <c r="AB92" i="1"/>
  <c r="AA92" i="1"/>
  <c r="Z92" i="1"/>
  <c r="AC91" i="1"/>
  <c r="AB91" i="1"/>
  <c r="AA91" i="1"/>
  <c r="Z91" i="1"/>
  <c r="AC90" i="1"/>
  <c r="AB90" i="1"/>
  <c r="AA90" i="1"/>
  <c r="Z90" i="1"/>
  <c r="AC89" i="1"/>
  <c r="AB89" i="1"/>
  <c r="AA89" i="1"/>
  <c r="Z89" i="1"/>
  <c r="AC88" i="1"/>
  <c r="AB88" i="1"/>
  <c r="AA88" i="1"/>
  <c r="Z88" i="1"/>
  <c r="AC87" i="1"/>
  <c r="AB87" i="1"/>
  <c r="AA87" i="1"/>
  <c r="Z87" i="1"/>
  <c r="AC86" i="1"/>
  <c r="AB86" i="1"/>
  <c r="AA86" i="1"/>
  <c r="Z86" i="1"/>
  <c r="AC85" i="1"/>
  <c r="AB85" i="1"/>
  <c r="AA85" i="1"/>
  <c r="Z85" i="1"/>
  <c r="AC84" i="1"/>
  <c r="AB84" i="1"/>
  <c r="AA84" i="1"/>
  <c r="Z84" i="1"/>
  <c r="AC83" i="1"/>
  <c r="AB83" i="1"/>
  <c r="AA83" i="1"/>
  <c r="Z83" i="1"/>
  <c r="AC82" i="1"/>
  <c r="AB82" i="1"/>
  <c r="AA82" i="1"/>
  <c r="Z82" i="1"/>
  <c r="AC81" i="1"/>
  <c r="AB81" i="1"/>
  <c r="AA81" i="1"/>
  <c r="Z81" i="1"/>
  <c r="AD80" i="1"/>
  <c r="AC80" i="1"/>
  <c r="AE80" i="1" s="1"/>
  <c r="AB80" i="1"/>
  <c r="AA80" i="1"/>
  <c r="Z80" i="1"/>
  <c r="AC79" i="1"/>
  <c r="AB79" i="1"/>
  <c r="AA79" i="1"/>
  <c r="Z79" i="1"/>
  <c r="AC78" i="1"/>
  <c r="AB78" i="1"/>
  <c r="AA78" i="1"/>
  <c r="Z78" i="1"/>
  <c r="AC77" i="1"/>
  <c r="AB77" i="1"/>
  <c r="AA77" i="1"/>
  <c r="Z77" i="1"/>
  <c r="AC76" i="1"/>
  <c r="AB76" i="1"/>
  <c r="AA76" i="1"/>
  <c r="Z76" i="1"/>
  <c r="AC75" i="1"/>
  <c r="AB75" i="1"/>
  <c r="AA75" i="1"/>
  <c r="Z75" i="1"/>
  <c r="AC74" i="1"/>
  <c r="AB74" i="1"/>
  <c r="AA74" i="1"/>
  <c r="Z74" i="1"/>
  <c r="AC73" i="1"/>
  <c r="AB73" i="1"/>
  <c r="AA73" i="1"/>
  <c r="Z73" i="1"/>
  <c r="AC72" i="1"/>
  <c r="AB72" i="1"/>
  <c r="AA72" i="1"/>
  <c r="Z72" i="1"/>
  <c r="AC71" i="1"/>
  <c r="AB71" i="1"/>
  <c r="AA71" i="1"/>
  <c r="Z71" i="1"/>
  <c r="AC70" i="1"/>
  <c r="AB70" i="1"/>
  <c r="AA70" i="1"/>
  <c r="Z70" i="1"/>
  <c r="AC69" i="1"/>
  <c r="AB69" i="1"/>
  <c r="AA69" i="1"/>
  <c r="Z69" i="1"/>
  <c r="AC68" i="1"/>
  <c r="AB68" i="1"/>
  <c r="AA68" i="1"/>
  <c r="Z68" i="1"/>
  <c r="AC67" i="1"/>
  <c r="AB67" i="1"/>
  <c r="AA67" i="1"/>
  <c r="Z67" i="1"/>
  <c r="AC66" i="1"/>
  <c r="AB66" i="1"/>
  <c r="AA66" i="1"/>
  <c r="Z66" i="1"/>
  <c r="AC65" i="1"/>
  <c r="AB65" i="1"/>
  <c r="AA65" i="1"/>
  <c r="Z65" i="1"/>
  <c r="AC64" i="1"/>
  <c r="AB64" i="1"/>
  <c r="AA64" i="1"/>
  <c r="Z64" i="1"/>
  <c r="AC63" i="1"/>
  <c r="AB63" i="1"/>
  <c r="AA63" i="1"/>
  <c r="Z63" i="1"/>
  <c r="AC62" i="1"/>
  <c r="AB62" i="1"/>
  <c r="AA62" i="1"/>
  <c r="Z62" i="1"/>
  <c r="AC61" i="1"/>
  <c r="AB61" i="1"/>
  <c r="AA61" i="1"/>
  <c r="Z61" i="1"/>
  <c r="AC60" i="1"/>
  <c r="AB60" i="1"/>
  <c r="AA60" i="1"/>
  <c r="Z60" i="1"/>
  <c r="AC59" i="1"/>
  <c r="AB59" i="1"/>
  <c r="AA59" i="1"/>
  <c r="Z59" i="1"/>
  <c r="AC58" i="1"/>
  <c r="AB58" i="1"/>
  <c r="AA58" i="1"/>
  <c r="Z58" i="1"/>
  <c r="AC57" i="1"/>
  <c r="AB57" i="1"/>
  <c r="AA57" i="1"/>
  <c r="Z57" i="1"/>
  <c r="AC56" i="1"/>
  <c r="AB56" i="1"/>
  <c r="AA56" i="1"/>
  <c r="Z56" i="1"/>
  <c r="AC55" i="1"/>
  <c r="AB55" i="1"/>
  <c r="AA55" i="1"/>
  <c r="Z55" i="1"/>
  <c r="AC54" i="1"/>
  <c r="AB54" i="1"/>
  <c r="AA54" i="1"/>
  <c r="Z54" i="1"/>
  <c r="AC53" i="1"/>
  <c r="AB53" i="1"/>
  <c r="AA53" i="1"/>
  <c r="Z53" i="1"/>
  <c r="AC52" i="1"/>
  <c r="AB52" i="1"/>
  <c r="AA52" i="1"/>
  <c r="Z52" i="1"/>
  <c r="AC51" i="1"/>
  <c r="AB51" i="1"/>
  <c r="AA51" i="1"/>
  <c r="Z51" i="1"/>
  <c r="AC50" i="1"/>
  <c r="AB50" i="1"/>
  <c r="AA50" i="1"/>
  <c r="Z50" i="1"/>
  <c r="AC49" i="1"/>
  <c r="AB49" i="1"/>
  <c r="AA49" i="1"/>
  <c r="Z49" i="1"/>
  <c r="AC48" i="1"/>
  <c r="AB48" i="1"/>
  <c r="AA48" i="1"/>
  <c r="Z48" i="1"/>
  <c r="AC47" i="1"/>
  <c r="AB47" i="1"/>
  <c r="AA47" i="1"/>
  <c r="Z47" i="1"/>
  <c r="AC46" i="1"/>
  <c r="AB46" i="1"/>
  <c r="AA46" i="1"/>
  <c r="Z46" i="1"/>
  <c r="AC45" i="1"/>
  <c r="AB45" i="1"/>
  <c r="AA45" i="1"/>
  <c r="Z45" i="1"/>
  <c r="AC44" i="1"/>
  <c r="AB44" i="1"/>
  <c r="AA44" i="1"/>
  <c r="Z44" i="1"/>
  <c r="AC43" i="1"/>
  <c r="AB43" i="1"/>
  <c r="AA43" i="1"/>
  <c r="Z43" i="1"/>
  <c r="AC42" i="1"/>
  <c r="AB42" i="1"/>
  <c r="AA42" i="1"/>
  <c r="Z42" i="1"/>
  <c r="AC41" i="1"/>
  <c r="AB41" i="1"/>
  <c r="AA41" i="1"/>
  <c r="Z41" i="1"/>
  <c r="AC40" i="1"/>
  <c r="AB40" i="1"/>
  <c r="AA40" i="1"/>
  <c r="Z40" i="1"/>
  <c r="AC39" i="1"/>
  <c r="AB39" i="1"/>
  <c r="AA39" i="1"/>
  <c r="Z39" i="1"/>
  <c r="AC38" i="1"/>
  <c r="AB38" i="1"/>
  <c r="AA38" i="1"/>
  <c r="Z38" i="1"/>
  <c r="AC37" i="1"/>
  <c r="AB37" i="1"/>
  <c r="AA37" i="1"/>
  <c r="Z37" i="1"/>
  <c r="AC36" i="1"/>
  <c r="AB36" i="1"/>
  <c r="AA36" i="1"/>
  <c r="Z36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B30" i="1"/>
  <c r="AA30" i="1"/>
  <c r="Z30" i="1"/>
  <c r="AC29" i="1"/>
  <c r="AB29" i="1"/>
  <c r="AA29" i="1"/>
  <c r="Z29" i="1"/>
  <c r="AC28" i="1"/>
  <c r="AB28" i="1"/>
  <c r="AA28" i="1"/>
  <c r="Z28" i="1"/>
  <c r="AC27" i="1"/>
  <c r="AB27" i="1"/>
  <c r="AA27" i="1"/>
  <c r="Z27" i="1"/>
  <c r="AC26" i="1"/>
  <c r="AB26" i="1"/>
  <c r="AA26" i="1"/>
  <c r="Z26" i="1"/>
  <c r="AC25" i="1"/>
  <c r="AB25" i="1"/>
  <c r="AA25" i="1"/>
  <c r="Z25" i="1"/>
  <c r="AC24" i="1"/>
  <c r="AB24" i="1"/>
  <c r="AA24" i="1"/>
  <c r="Z24" i="1"/>
  <c r="AC23" i="1"/>
  <c r="AB23" i="1"/>
  <c r="AA23" i="1"/>
  <c r="Z23" i="1"/>
  <c r="AC22" i="1"/>
  <c r="AB22" i="1"/>
  <c r="AA22" i="1"/>
  <c r="Z22" i="1"/>
  <c r="AC21" i="1"/>
  <c r="AB21" i="1"/>
  <c r="AA21" i="1"/>
  <c r="Z21" i="1"/>
  <c r="AC20" i="1"/>
  <c r="AB20" i="1"/>
  <c r="AA20" i="1"/>
  <c r="Z20" i="1"/>
  <c r="AC19" i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AC9" i="1"/>
  <c r="AB9" i="1"/>
  <c r="AA9" i="1"/>
  <c r="Z9" i="1"/>
  <c r="AC8" i="1"/>
  <c r="AB8" i="1"/>
  <c r="AA8" i="1"/>
  <c r="Z8" i="1"/>
  <c r="AC7" i="1"/>
  <c r="AB7" i="1"/>
  <c r="AA7" i="1"/>
  <c r="Z7" i="1"/>
  <c r="AC6" i="1"/>
  <c r="AB6" i="1"/>
  <c r="AA6" i="1"/>
  <c r="Z6" i="1"/>
  <c r="AC5" i="1"/>
  <c r="AB5" i="1"/>
  <c r="AA5" i="1"/>
  <c r="Z5" i="1"/>
  <c r="AC4" i="1"/>
  <c r="AB4" i="1"/>
  <c r="AA4" i="1"/>
  <c r="Z4" i="1"/>
  <c r="AC3" i="1"/>
  <c r="AB3" i="1"/>
  <c r="AA3" i="1"/>
  <c r="Z3" i="1"/>
  <c r="B10" i="3" s="1"/>
  <c r="AC2" i="1"/>
  <c r="AB2" i="1"/>
  <c r="B12" i="3" s="1"/>
  <c r="AA2" i="1"/>
  <c r="Z2" i="1"/>
  <c r="AE301" i="1" l="1"/>
  <c r="AD301" i="1"/>
  <c r="AD300" i="1"/>
  <c r="AE300" i="1"/>
  <c r="AD299" i="1"/>
  <c r="AE299" i="1"/>
  <c r="AE298" i="1"/>
  <c r="AD298" i="1"/>
  <c r="AE297" i="1"/>
  <c r="AD297" i="1"/>
  <c r="AE296" i="1"/>
  <c r="AD296" i="1"/>
  <c r="AE295" i="1"/>
  <c r="AD295" i="1"/>
  <c r="AD294" i="1"/>
  <c r="AE294" i="1"/>
  <c r="AD293" i="1"/>
  <c r="AE293" i="1"/>
  <c r="AD292" i="1"/>
  <c r="AE292" i="1"/>
  <c r="AE291" i="1"/>
  <c r="AD291" i="1"/>
  <c r="AD290" i="1"/>
  <c r="AE290" i="1"/>
  <c r="AE289" i="1"/>
  <c r="AD289" i="1"/>
  <c r="AE288" i="1"/>
  <c r="AD288" i="1"/>
  <c r="AE287" i="1"/>
  <c r="AD287" i="1"/>
  <c r="AD286" i="1"/>
  <c r="AE286" i="1"/>
  <c r="AE285" i="1"/>
  <c r="AD285" i="1"/>
  <c r="AE284" i="1"/>
  <c r="AD284" i="1"/>
  <c r="AE283" i="1"/>
  <c r="AD283" i="1"/>
  <c r="AE282" i="1"/>
  <c r="AD282" i="1"/>
  <c r="AE281" i="1"/>
  <c r="AD281" i="1"/>
  <c r="AD280" i="1"/>
  <c r="AE280" i="1"/>
  <c r="AE279" i="1"/>
  <c r="AD279" i="1"/>
  <c r="AD278" i="1"/>
  <c r="AE278" i="1"/>
  <c r="AE277" i="1"/>
  <c r="AD277" i="1"/>
  <c r="AD276" i="1"/>
  <c r="AE276" i="1"/>
  <c r="AE275" i="1"/>
  <c r="AD275" i="1"/>
  <c r="AE274" i="1"/>
  <c r="AD274" i="1"/>
  <c r="AD273" i="1"/>
  <c r="AE273" i="1"/>
  <c r="AE272" i="1"/>
  <c r="AD272" i="1"/>
  <c r="AD271" i="1"/>
  <c r="AE271" i="1"/>
  <c r="AE270" i="1"/>
  <c r="AD270" i="1"/>
  <c r="AE269" i="1"/>
  <c r="AD269" i="1"/>
  <c r="AD268" i="1"/>
  <c r="AE268" i="1"/>
  <c r="AD267" i="1"/>
  <c r="AE267" i="1"/>
  <c r="AD266" i="1"/>
  <c r="AE266" i="1"/>
  <c r="AD265" i="1"/>
  <c r="AE265" i="1"/>
  <c r="AD264" i="1"/>
  <c r="AE264" i="1"/>
  <c r="AE263" i="1"/>
  <c r="AD263" i="1"/>
  <c r="AD262" i="1"/>
  <c r="AE262" i="1"/>
  <c r="AD261" i="1"/>
  <c r="AE261" i="1"/>
  <c r="AD260" i="1"/>
  <c r="AE260" i="1"/>
  <c r="AD259" i="1"/>
  <c r="AE259" i="1"/>
  <c r="AD258" i="1"/>
  <c r="AE258" i="1"/>
  <c r="AE257" i="1"/>
  <c r="AD257" i="1"/>
  <c r="AE256" i="1"/>
  <c r="AD256" i="1"/>
  <c r="AD255" i="1"/>
  <c r="AE255" i="1"/>
  <c r="AD254" i="1"/>
  <c r="AE254" i="1"/>
  <c r="AD253" i="1"/>
  <c r="AE253" i="1"/>
  <c r="AD252" i="1"/>
  <c r="AE252" i="1"/>
  <c r="AD251" i="1"/>
  <c r="AE251" i="1"/>
  <c r="AD250" i="1"/>
  <c r="AE250" i="1"/>
  <c r="AD249" i="1"/>
  <c r="AE249" i="1"/>
  <c r="AE248" i="1"/>
  <c r="AD248" i="1"/>
  <c r="AD247" i="1"/>
  <c r="AE247" i="1"/>
  <c r="AE246" i="1"/>
  <c r="AD246" i="1"/>
  <c r="AE245" i="1"/>
  <c r="AD245" i="1"/>
  <c r="AE244" i="1"/>
  <c r="AD244" i="1"/>
  <c r="AD243" i="1"/>
  <c r="AE243" i="1"/>
  <c r="AE242" i="1"/>
  <c r="AD242" i="1"/>
  <c r="AD241" i="1"/>
  <c r="AE241" i="1"/>
  <c r="AD240" i="1"/>
  <c r="AE240" i="1"/>
  <c r="AD239" i="1"/>
  <c r="AE239" i="1"/>
  <c r="AE238" i="1"/>
  <c r="AD238" i="1"/>
  <c r="AD237" i="1"/>
  <c r="AE237" i="1"/>
  <c r="AE236" i="1"/>
  <c r="AD236" i="1"/>
  <c r="AE235" i="1"/>
  <c r="AD235" i="1"/>
  <c r="AE234" i="1"/>
  <c r="AD234" i="1"/>
  <c r="AE233" i="1"/>
  <c r="AD233" i="1"/>
  <c r="AE232" i="1"/>
  <c r="AD232" i="1"/>
  <c r="AE231" i="1"/>
  <c r="AD231" i="1"/>
  <c r="AE230" i="1"/>
  <c r="AD230" i="1"/>
  <c r="AE229" i="1"/>
  <c r="AD229" i="1"/>
  <c r="AE228" i="1"/>
  <c r="AD228" i="1"/>
  <c r="AE227" i="1"/>
  <c r="AD227" i="1"/>
  <c r="AE226" i="1"/>
  <c r="AD226" i="1"/>
  <c r="AE225" i="1"/>
  <c r="AD225" i="1"/>
  <c r="AE224" i="1"/>
  <c r="AD224" i="1"/>
  <c r="AE223" i="1"/>
  <c r="AD223" i="1"/>
  <c r="AD222" i="1"/>
  <c r="AE222" i="1"/>
  <c r="AE221" i="1"/>
  <c r="AD221" i="1"/>
  <c r="AE220" i="1"/>
  <c r="AD220" i="1"/>
  <c r="AE219" i="1"/>
  <c r="AD219" i="1"/>
  <c r="AE218" i="1"/>
  <c r="AD218" i="1"/>
  <c r="AE217" i="1"/>
  <c r="AD217" i="1"/>
  <c r="AE216" i="1"/>
  <c r="AD216" i="1"/>
  <c r="AE215" i="1"/>
  <c r="AD215" i="1"/>
  <c r="AE214" i="1"/>
  <c r="AD214" i="1"/>
  <c r="AD213" i="1"/>
  <c r="AE213" i="1"/>
  <c r="AD212" i="1"/>
  <c r="AE212" i="1"/>
  <c r="AE211" i="1"/>
  <c r="AD211" i="1"/>
  <c r="AE210" i="1"/>
  <c r="AD210" i="1"/>
  <c r="AE209" i="1"/>
  <c r="AD209" i="1"/>
  <c r="AE208" i="1"/>
  <c r="AD208" i="1"/>
  <c r="AE207" i="1"/>
  <c r="AD207" i="1"/>
  <c r="AE206" i="1"/>
  <c r="AD206" i="1"/>
  <c r="AE205" i="1"/>
  <c r="AD205" i="1"/>
  <c r="AE204" i="1"/>
  <c r="AD204" i="1"/>
  <c r="AE203" i="1"/>
  <c r="AD203" i="1"/>
  <c r="AE202" i="1"/>
  <c r="AD202" i="1"/>
  <c r="AE201" i="1"/>
  <c r="AD201" i="1"/>
  <c r="AD200" i="1"/>
  <c r="AE200" i="1"/>
  <c r="AD199" i="1"/>
  <c r="AE199" i="1"/>
  <c r="AD198" i="1"/>
  <c r="AE198" i="1"/>
  <c r="AD197" i="1"/>
  <c r="AE197" i="1"/>
  <c r="AE196" i="1"/>
  <c r="AD196" i="1"/>
  <c r="AD195" i="1"/>
  <c r="AE195" i="1"/>
  <c r="AE194" i="1"/>
  <c r="AD194" i="1"/>
  <c r="AE193" i="1"/>
  <c r="AD193" i="1"/>
  <c r="AE192" i="1"/>
  <c r="AD192" i="1"/>
  <c r="AE191" i="1"/>
  <c r="AD191" i="1"/>
  <c r="AE190" i="1"/>
  <c r="AD190" i="1"/>
  <c r="AE189" i="1"/>
  <c r="AD189" i="1"/>
  <c r="AD188" i="1"/>
  <c r="AE188" i="1"/>
  <c r="AE187" i="1"/>
  <c r="AD187" i="1"/>
  <c r="AD186" i="1"/>
  <c r="AE186" i="1"/>
  <c r="AE185" i="1"/>
  <c r="AD185" i="1"/>
  <c r="AE184" i="1"/>
  <c r="AD184" i="1"/>
  <c r="AE183" i="1"/>
  <c r="AD183" i="1"/>
  <c r="AE182" i="1"/>
  <c r="AD182" i="1"/>
  <c r="AE181" i="1"/>
  <c r="AD181" i="1"/>
  <c r="AE180" i="1"/>
  <c r="AD180" i="1"/>
  <c r="AE179" i="1"/>
  <c r="AD179" i="1"/>
  <c r="AE178" i="1"/>
  <c r="AD178" i="1"/>
  <c r="AE177" i="1"/>
  <c r="AD177" i="1"/>
  <c r="AD176" i="1"/>
  <c r="AE176" i="1"/>
  <c r="AE175" i="1"/>
  <c r="AD175" i="1"/>
  <c r="AD174" i="1"/>
  <c r="AE174" i="1"/>
  <c r="AD173" i="1"/>
  <c r="AE173" i="1"/>
  <c r="AE172" i="1"/>
  <c r="AD172" i="1"/>
  <c r="AE171" i="1"/>
  <c r="AD171" i="1"/>
  <c r="AE170" i="1"/>
  <c r="AD170" i="1"/>
  <c r="AE169" i="1"/>
  <c r="AD169" i="1"/>
  <c r="AE168" i="1"/>
  <c r="AD168" i="1"/>
  <c r="AE167" i="1"/>
  <c r="AD167" i="1"/>
  <c r="AE166" i="1"/>
  <c r="AD166" i="1"/>
  <c r="AE165" i="1"/>
  <c r="AD165" i="1"/>
  <c r="AE164" i="1"/>
  <c r="AD164" i="1"/>
  <c r="AE163" i="1"/>
  <c r="AD163" i="1"/>
  <c r="AD162" i="1"/>
  <c r="AE162" i="1"/>
  <c r="AD161" i="1"/>
  <c r="AE161" i="1"/>
  <c r="AD160" i="1"/>
  <c r="AE160" i="1"/>
  <c r="AD159" i="1"/>
  <c r="AE159" i="1"/>
  <c r="AD158" i="1"/>
  <c r="AE158" i="1"/>
  <c r="AE157" i="1"/>
  <c r="AD157" i="1"/>
  <c r="AD156" i="1"/>
  <c r="AE156" i="1"/>
  <c r="AE155" i="1"/>
  <c r="AD155" i="1"/>
  <c r="AD154" i="1"/>
  <c r="AE154" i="1"/>
  <c r="AE153" i="1"/>
  <c r="AD153" i="1"/>
  <c r="AD152" i="1"/>
  <c r="AE152" i="1"/>
  <c r="AE151" i="1"/>
  <c r="AD151" i="1"/>
  <c r="AE150" i="1"/>
  <c r="AD150" i="1"/>
  <c r="AD149" i="1"/>
  <c r="AE149" i="1"/>
  <c r="AE148" i="1"/>
  <c r="AD148" i="1"/>
  <c r="AE147" i="1"/>
  <c r="AD147" i="1"/>
  <c r="AE146" i="1"/>
  <c r="AD146" i="1"/>
  <c r="AE145" i="1"/>
  <c r="AD145" i="1"/>
  <c r="AD144" i="1"/>
  <c r="AE144" i="1"/>
  <c r="AD143" i="1"/>
  <c r="AE143" i="1"/>
  <c r="AD142" i="1"/>
  <c r="AE142" i="1"/>
  <c r="AD141" i="1"/>
  <c r="AE141" i="1"/>
  <c r="AE140" i="1"/>
  <c r="AD140" i="1"/>
  <c r="AD139" i="1"/>
  <c r="AE139" i="1"/>
  <c r="AD138" i="1"/>
  <c r="AE138" i="1"/>
  <c r="AD137" i="1"/>
  <c r="AE137" i="1"/>
  <c r="AD136" i="1"/>
  <c r="AE136" i="1"/>
  <c r="AD135" i="1"/>
  <c r="AE135" i="1"/>
  <c r="AD134" i="1"/>
  <c r="AE134" i="1"/>
  <c r="AE133" i="1"/>
  <c r="AD133" i="1"/>
  <c r="AD132" i="1"/>
  <c r="AE132" i="1"/>
  <c r="AD131" i="1"/>
  <c r="AE131" i="1"/>
  <c r="AE130" i="1"/>
  <c r="AD130" i="1"/>
  <c r="AE129" i="1"/>
  <c r="AD129" i="1"/>
  <c r="AD128" i="1"/>
  <c r="AE128" i="1"/>
  <c r="AE127" i="1"/>
  <c r="AD127" i="1"/>
  <c r="AD126" i="1"/>
  <c r="AE126" i="1"/>
  <c r="AE125" i="1"/>
  <c r="AD125" i="1"/>
  <c r="AE124" i="1"/>
  <c r="AD124" i="1"/>
  <c r="AE123" i="1"/>
  <c r="AD123" i="1"/>
  <c r="AD122" i="1"/>
  <c r="AE122" i="1"/>
  <c r="AD121" i="1"/>
  <c r="AE121" i="1"/>
  <c r="AE120" i="1"/>
  <c r="AD120" i="1"/>
  <c r="AE119" i="1"/>
  <c r="AD119" i="1"/>
  <c r="AE118" i="1"/>
  <c r="AD118" i="1"/>
  <c r="AD117" i="1"/>
  <c r="AE117" i="1"/>
  <c r="AE116" i="1"/>
  <c r="AD116" i="1"/>
  <c r="AE115" i="1"/>
  <c r="AD115" i="1"/>
  <c r="AE114" i="1"/>
  <c r="AD114" i="1"/>
  <c r="AE113" i="1"/>
  <c r="AD113" i="1"/>
  <c r="AD112" i="1"/>
  <c r="AE112" i="1"/>
  <c r="AD111" i="1"/>
  <c r="AE111" i="1"/>
  <c r="AD110" i="1"/>
  <c r="AE110" i="1"/>
  <c r="AD109" i="1"/>
  <c r="AE109" i="1"/>
  <c r="AE108" i="1"/>
  <c r="AD108" i="1"/>
  <c r="AE107" i="1"/>
  <c r="AD107" i="1"/>
  <c r="AE106" i="1"/>
  <c r="AD106" i="1"/>
  <c r="AE105" i="1"/>
  <c r="AD105" i="1"/>
  <c r="AE104" i="1"/>
  <c r="AD104" i="1"/>
  <c r="AE103" i="1"/>
  <c r="AD103" i="1"/>
  <c r="AE102" i="1"/>
  <c r="AD102" i="1"/>
  <c r="AE101" i="1"/>
  <c r="AD101" i="1"/>
  <c r="AD100" i="1"/>
  <c r="AE100" i="1"/>
  <c r="AD99" i="1"/>
  <c r="AE99" i="1"/>
  <c r="AE98" i="1"/>
  <c r="AD98" i="1"/>
  <c r="AE97" i="1"/>
  <c r="AD97" i="1"/>
  <c r="AE96" i="1"/>
  <c r="AD96" i="1"/>
  <c r="AD95" i="1"/>
  <c r="AE95" i="1"/>
  <c r="AE94" i="1"/>
  <c r="AD94" i="1"/>
  <c r="AE93" i="1"/>
  <c r="AD93" i="1"/>
  <c r="AD92" i="1"/>
  <c r="AE92" i="1"/>
  <c r="AD91" i="1"/>
  <c r="AE91" i="1"/>
  <c r="AD90" i="1"/>
  <c r="AE90" i="1"/>
  <c r="AE89" i="1"/>
  <c r="AD89" i="1"/>
  <c r="AE88" i="1"/>
  <c r="AD88" i="1"/>
  <c r="AD87" i="1"/>
  <c r="AE87" i="1"/>
  <c r="AD86" i="1"/>
  <c r="AE86" i="1"/>
  <c r="AD85" i="1"/>
  <c r="AE85" i="1"/>
  <c r="AD84" i="1"/>
  <c r="AE84" i="1"/>
  <c r="AD83" i="1"/>
  <c r="AE83" i="1"/>
  <c r="AE82" i="1"/>
  <c r="AD82" i="1"/>
  <c r="AD81" i="1"/>
  <c r="AE81" i="1"/>
  <c r="AD79" i="1"/>
  <c r="AE79" i="1"/>
  <c r="AD78" i="1"/>
  <c r="AE78" i="1"/>
  <c r="AD77" i="1"/>
  <c r="AE77" i="1"/>
  <c r="AE76" i="1"/>
  <c r="AD76" i="1"/>
  <c r="AD75" i="1"/>
  <c r="AE75" i="1"/>
  <c r="AE74" i="1"/>
  <c r="AD74" i="1"/>
  <c r="AD73" i="1"/>
  <c r="AE73" i="1"/>
  <c r="AD72" i="1"/>
  <c r="AE72" i="1"/>
  <c r="AE71" i="1"/>
  <c r="AD71" i="1"/>
  <c r="AD70" i="1"/>
  <c r="AE70" i="1"/>
  <c r="AD69" i="1"/>
  <c r="AE69" i="1"/>
  <c r="AD68" i="1"/>
  <c r="AE68" i="1"/>
  <c r="AD67" i="1"/>
  <c r="AE67" i="1"/>
  <c r="AD66" i="1"/>
  <c r="AE66" i="1"/>
  <c r="AD65" i="1"/>
  <c r="AE65" i="1"/>
  <c r="AD64" i="1"/>
  <c r="AE64" i="1"/>
  <c r="AD63" i="1"/>
  <c r="AE63" i="1"/>
  <c r="AD62" i="1"/>
  <c r="AE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D47" i="1"/>
  <c r="AE47" i="1"/>
  <c r="AD46" i="1"/>
  <c r="AE46" i="1"/>
  <c r="AD45" i="1"/>
  <c r="AE45" i="1"/>
  <c r="AD44" i="1"/>
  <c r="AE44" i="1"/>
  <c r="AE43" i="1"/>
  <c r="AD43" i="1"/>
  <c r="AE42" i="1"/>
  <c r="AD42" i="1"/>
  <c r="AE41" i="1"/>
  <c r="AD41" i="1"/>
  <c r="AD40" i="1"/>
  <c r="AE40" i="1"/>
  <c r="AE39" i="1"/>
  <c r="AD39" i="1"/>
  <c r="AD38" i="1"/>
  <c r="AE38" i="1"/>
  <c r="AE37" i="1"/>
  <c r="AD37" i="1"/>
  <c r="AE36" i="1"/>
  <c r="AD36" i="1"/>
  <c r="AE35" i="1"/>
  <c r="AD35" i="1"/>
  <c r="AD34" i="1"/>
  <c r="AE34" i="1"/>
  <c r="AE33" i="1"/>
  <c r="AD33" i="1"/>
  <c r="AE32" i="1"/>
  <c r="AD32" i="1"/>
  <c r="AE31" i="1"/>
  <c r="AD31" i="1"/>
  <c r="AD30" i="1"/>
  <c r="AE30" i="1"/>
  <c r="AD29" i="1"/>
  <c r="AE29" i="1"/>
  <c r="AE28" i="1"/>
  <c r="AD28" i="1"/>
  <c r="AE27" i="1"/>
  <c r="AD27" i="1"/>
  <c r="AE26" i="1"/>
  <c r="AD26" i="1"/>
  <c r="AD25" i="1"/>
  <c r="AE25" i="1"/>
  <c r="AE24" i="1"/>
  <c r="AD24" i="1"/>
  <c r="AD23" i="1"/>
  <c r="AE23" i="1"/>
  <c r="AE22" i="1"/>
  <c r="AD22" i="1"/>
  <c r="AD21" i="1"/>
  <c r="AE21" i="1"/>
  <c r="AE20" i="1"/>
  <c r="AD20" i="1"/>
  <c r="AE19" i="1"/>
  <c r="AD19" i="1"/>
  <c r="AE18" i="1"/>
  <c r="AD18" i="1"/>
  <c r="AD17" i="1"/>
  <c r="AE17" i="1"/>
  <c r="AE16" i="1"/>
  <c r="AD16" i="1"/>
  <c r="AD15" i="1"/>
  <c r="AE15" i="1"/>
  <c r="AE14" i="1"/>
  <c r="AD14" i="1"/>
  <c r="AD13" i="1"/>
  <c r="AE13" i="1"/>
  <c r="AD12" i="1"/>
  <c r="AE12" i="1"/>
  <c r="AD11" i="1"/>
  <c r="AE11" i="1"/>
  <c r="AD10" i="1"/>
  <c r="AE10" i="1"/>
  <c r="AE9" i="1"/>
  <c r="AD9" i="1"/>
  <c r="AE8" i="1"/>
  <c r="AD8" i="1"/>
  <c r="AE7" i="1"/>
  <c r="AD7" i="1"/>
  <c r="AD6" i="1"/>
  <c r="AE6" i="1"/>
  <c r="AE5" i="1"/>
  <c r="AD5" i="1"/>
  <c r="AE4" i="1"/>
  <c r="AD4" i="1"/>
  <c r="AD3" i="1"/>
  <c r="AE3" i="1"/>
  <c r="G3" i="3"/>
  <c r="B4" i="3"/>
  <c r="B6" i="3"/>
  <c r="G5" i="3"/>
  <c r="AD2" i="1"/>
  <c r="G4" i="3"/>
  <c r="B5" i="3"/>
  <c r="AE2" i="1"/>
  <c r="B8" i="3"/>
  <c r="B7" i="3"/>
</calcChain>
</file>

<file path=xl/sharedStrings.xml><?xml version="1.0" encoding="utf-8"?>
<sst xmlns="http://schemas.openxmlformats.org/spreadsheetml/2006/main" count="472" uniqueCount="327">
  <si>
    <t>QuestionID</t>
  </si>
  <si>
    <t>Pool</t>
  </si>
  <si>
    <t>Difficulty</t>
  </si>
  <si>
    <t>QuestionText</t>
  </si>
  <si>
    <t>OptionA</t>
  </si>
  <si>
    <t>OptionB</t>
  </si>
  <si>
    <t>OptionC</t>
  </si>
  <si>
    <t>OptionD</t>
  </si>
  <si>
    <t>CorrectAnswer</t>
  </si>
  <si>
    <t>Feedback</t>
  </si>
  <si>
    <t>Tag</t>
  </si>
  <si>
    <t>Type</t>
  </si>
  <si>
    <t>Objective</t>
  </si>
  <si>
    <t>ObjectiveLabel</t>
  </si>
  <si>
    <t>PrimarySkill</t>
  </si>
  <si>
    <t>RepairSkill</t>
  </si>
  <si>
    <t>CommonError</t>
  </si>
  <si>
    <t>ConceptCluster</t>
  </si>
  <si>
    <t>SecondarySkills</t>
  </si>
  <si>
    <t>Hint</t>
  </si>
  <si>
    <t>ImageFile</t>
  </si>
  <si>
    <t>ImageAccessibilityNote</t>
  </si>
  <si>
    <t>BossEligible</t>
  </si>
  <si>
    <t>AnswerVerified</t>
  </si>
  <si>
    <t>Notes</t>
  </si>
  <si>
    <t>AnswerLengthAudit</t>
  </si>
  <si>
    <t>DuplicateAudit</t>
  </si>
  <si>
    <t>IDRangeAudit</t>
  </si>
  <si>
    <t>ValidationStatus</t>
  </si>
  <si>
    <t>ValidationMessage</t>
  </si>
  <si>
    <t>ExportObject</t>
  </si>
  <si>
    <t>easy</t>
  </si>
  <si>
    <t>What does marginal cost measure?</t>
  </si>
  <si>
    <t>Total cost divided by output</t>
  </si>
  <si>
    <t>The cost of producing one more unit</t>
  </si>
  <si>
    <t>Revenue minus cost</t>
  </si>
  <si>
    <t>The total fixed cost of production</t>
  </si>
  <si>
    <t>B</t>
  </si>
  <si>
    <t>Marginal cost is the additional cost created by producing one more unit of output.</t>
  </si>
  <si>
    <t>costs</t>
  </si>
  <si>
    <t>definition</t>
  </si>
  <si>
    <t>8.3</t>
  </si>
  <si>
    <t>Explain output and cost relationships</t>
  </si>
  <si>
    <t>marginal_cost</t>
  </si>
  <si>
    <t>confuses_marginal_and_average_cost</t>
  </si>
  <si>
    <t>cost_structure</t>
  </si>
  <si>
    <t>average_cost,total_cost</t>
  </si>
  <si>
    <t>No</t>
  </si>
  <si>
    <t>Yes</t>
  </si>
  <si>
    <t>Routine concept question.</t>
  </si>
  <si>
    <t>hard</t>
  </si>
  <si>
    <t>Refer to the graph. If market price is P3, what is the firm's best short-run decision?</t>
  </si>
  <si>
    <t>Shut down immediately because price is below ATC</t>
  </si>
  <si>
    <t>Continue operating because price covers AVC but not ATC</t>
  </si>
  <si>
    <t>Produce where ATC is minimized</t>
  </si>
  <si>
    <t>Exit the market immediately</t>
  </si>
  <si>
    <t>At P3, price covers average variable cost but not average total cost. The firm therefore continues operating in the short run while earning a loss.</t>
  </si>
  <si>
    <t>profit</t>
  </si>
  <si>
    <t>interpretation</t>
  </si>
  <si>
    <t>9.4</t>
  </si>
  <si>
    <t>Apply the shutdown rule for a price-taking firm</t>
  </si>
  <si>
    <t>shutdown_rule</t>
  </si>
  <si>
    <t>confuses_shutdown_with_exit</t>
  </si>
  <si>
    <t>firm_decisions</t>
  </si>
  <si>
    <t>average_variable_cost,short_run_loss</t>
  </si>
  <si>
    <t>Compare price with AVC before deciding whether the firm should shut down.</t>
  </si>
  <si>
    <t>shutdown.webp</t>
  </si>
  <si>
    <t>The question text identifies the relevant price and asks students to apply the shutdown rule.</t>
  </si>
  <si>
    <t>Image-based hard question.</t>
  </si>
  <si>
    <t>elite</t>
  </si>
  <si>
    <t>A competitive market begins in long-run equilibrium. Demand increases. What sequence restores long-run equilibrium?</t>
  </si>
  <si>
    <t>Exit reduces supply until price rises</t>
  </si>
  <si>
    <t>Entry increases supply until price falls toward minimum ATC</t>
  </si>
  <si>
    <t>Firms raise price until profit disappears</t>
  </si>
  <si>
    <t>Demand automatically returns to its original level</t>
  </si>
  <si>
    <t>The demand increase raises price and profit in the short run. Entry then expands market supply and pushes price back toward minimum average total cost.</t>
  </si>
  <si>
    <t>market</t>
  </si>
  <si>
    <t>multi-step</t>
  </si>
  <si>
    <t>10.2</t>
  </si>
  <si>
    <t>Explain entry, exit, and long-run market adjustment</t>
  </si>
  <si>
    <t>long_run_adjustment</t>
  </si>
  <si>
    <t>entry_exit</t>
  </si>
  <si>
    <t>reverses_entry_and_exit</t>
  </si>
  <si>
    <t>competitive_adjustment</t>
  </si>
  <si>
    <t>economic_profit,market_supply</t>
  </si>
  <si>
    <t>Elite stretch question.</t>
  </si>
  <si>
    <t>repair</t>
  </si>
  <si>
    <t>Which cost changes when a firm produces one additional unit?</t>
  </si>
  <si>
    <t>Average fixed cost</t>
  </si>
  <si>
    <t>Marginal cost</t>
  </si>
  <si>
    <t>Total fixed cost</t>
  </si>
  <si>
    <t>Economic profit</t>
  </si>
  <si>
    <t>Marginal cost measures the change in total cost caused by producing one additional unit.</t>
  </si>
  <si>
    <t>Identify marginal cost</t>
  </si>
  <si>
    <t>Focus on the word additional.</t>
  </si>
  <si>
    <t>Repair item tied to one micro-skill.</t>
  </si>
  <si>
    <t>bridge</t>
  </si>
  <si>
    <t>A firm's total cost rises from $420 to $465 when output increases from 20 to 21 units. What is marginal cost?</t>
  </si>
  <si>
    <t>$21</t>
  </si>
  <si>
    <t>$22.50</t>
  </si>
  <si>
    <t>$45</t>
  </si>
  <si>
    <t>$465</t>
  </si>
  <si>
    <t>C</t>
  </si>
  <si>
    <t>Marginal cost is the change in total cost divided by the change in output: ($465 - $420) / (21 - 20) = $45.</t>
  </si>
  <si>
    <t>calculation</t>
  </si>
  <si>
    <t>Calculate marginal cost</t>
  </si>
  <si>
    <t>uses_total_cost_instead_of_change_in_cost</t>
  </si>
  <si>
    <t>total_cost_change</t>
  </si>
  <si>
    <t>Use the change in total cost, not total cost itself.</t>
  </si>
  <si>
    <t>Bridge item that requires applying the repaired concept.</t>
  </si>
  <si>
    <t>easyBoss</t>
  </si>
  <si>
    <t>boss</t>
  </si>
  <si>
    <t>A firm's price is below average total cost but above average variable cost. Which statement is correct?</t>
  </si>
  <si>
    <t>Shut down immediately because any accounting loss requires closure</t>
  </si>
  <si>
    <t>Continue in the short run but consider exit if the losses persist</t>
  </si>
  <si>
    <t>Continue indefinitely because covering variable cost guarantees long-run profit</t>
  </si>
  <si>
    <t>Increase output until average fixed cost equals the market price</t>
  </si>
  <si>
    <t>The firm covers variable cost, so it continues producing in the short run. Persistent losses may cause exit in the long run.</t>
  </si>
  <si>
    <t>integration</t>
  </si>
  <si>
    <t>Distinguish shutdown from exit</t>
  </si>
  <si>
    <t>short_run_loss,long_run_exit</t>
  </si>
  <si>
    <t>Boss-pool item.</t>
  </si>
  <si>
    <t>legendary</t>
  </si>
  <si>
    <t>A competitive industry experiences a permanent increase in demand and a simultaneous increase in a fixed input cost. Which long-run outcome is most defensible?</t>
  </si>
  <si>
    <t>Industry output must return to its original level because fixed cost never affects long-run equilibrium</t>
  </si>
  <si>
    <t>Entry can expand industry output, but the higher fixed cost raises the long-run break-even price</t>
  </si>
  <si>
    <t>Every incumbent firm must expand output because higher demand guarantees permanent economic profit</t>
  </si>
  <si>
    <t>The higher fixed cost forces immediate shutdown because firms cannot cover average total cost</t>
  </si>
  <si>
    <t>The demand increase creates short-run profit and encourages entry. The higher fixed cost raises average total cost and therefore the price required for firms to earn zero economic profit in long-run equilibrium.</t>
  </si>
  <si>
    <t>synthesis</t>
  </si>
  <si>
    <t>Integrate demand shifts, entry, and long-run cost</t>
  </si>
  <si>
    <t>treats_fixed_cost_as_irrelevant_to_long_run_equilibrium</t>
  </si>
  <si>
    <t>fixed_cost,zero_profit_condition</t>
  </si>
  <si>
    <t>Legendary-only synthesis question.</t>
  </si>
  <si>
    <t>Allowed Pool</t>
  </si>
  <si>
    <t>Allowed Difficulty</t>
  </si>
  <si>
    <t>Correct Answer</t>
  </si>
  <si>
    <t>Allowed Type</t>
  </si>
  <si>
    <t>Yes / No</t>
  </si>
  <si>
    <t>Image Extension</t>
  </si>
  <si>
    <t>Recommended ID Range</t>
  </si>
  <si>
    <t>A</t>
  </si>
  <si>
    <t>.webp</t>
  </si>
  <si>
    <t>1–99</t>
  </si>
  <si>
    <t>medium</t>
  </si>
  <si>
    <t>.png</t>
  </si>
  <si>
    <t>100–199</t>
  </si>
  <si>
    <t>.jpg</t>
  </si>
  <si>
    <t>200–299</t>
  </si>
  <si>
    <t>D</t>
  </si>
  <si>
    <t>trap</t>
  </si>
  <si>
    <t>.jpeg</t>
  </si>
  <si>
    <t>300–399</t>
  </si>
  <si>
    <t>2000–2999</t>
  </si>
  <si>
    <t>mediumBoss</t>
  </si>
  <si>
    <t>3000–3999</t>
  </si>
  <si>
    <t>finalBoss</t>
  </si>
  <si>
    <t>application</t>
  </si>
  <si>
    <t>4000–4999</t>
  </si>
  <si>
    <t>5000–5999</t>
  </si>
  <si>
    <t>graph</t>
  </si>
  <si>
    <t>6000–6999</t>
  </si>
  <si>
    <t>9000+</t>
  </si>
  <si>
    <t>legendaryBoss</t>
  </si>
  <si>
    <t>Question Bank Validator Summary</t>
  </si>
  <si>
    <t>Metric</t>
  </si>
  <si>
    <t>Value</t>
  </si>
  <si>
    <t>What it means</t>
  </si>
  <si>
    <t>Action</t>
  </si>
  <si>
    <t>Status</t>
  </si>
  <si>
    <t>Count</t>
  </si>
  <si>
    <t>Total questions</t>
  </si>
  <si>
    <t>Rows with a QuestionID</t>
  </si>
  <si>
    <t>Confirm the pool totals below</t>
  </si>
  <si>
    <t>Ready</t>
  </si>
  <si>
    <t>Rows ready to export</t>
  </si>
  <si>
    <t>Copy ExportObject into the correct pool</t>
  </si>
  <si>
    <t>Warning</t>
  </si>
  <si>
    <t>Warnings</t>
  </si>
  <si>
    <t>Usable rows needing review</t>
  </si>
  <si>
    <t>Resolve warnings before launch</t>
  </si>
  <si>
    <t>Needs Fix</t>
  </si>
  <si>
    <t>Broken, incomplete, or unverified rows</t>
  </si>
  <si>
    <t>Filter Question_Bank by Needs Fix</t>
  </si>
  <si>
    <t>Duplicate IDs</t>
  </si>
  <si>
    <t>Rows sharing an ID</t>
  </si>
  <si>
    <t>Every ID must be unique</t>
  </si>
  <si>
    <t>Duplicate question text</t>
  </si>
  <si>
    <t>Exact duplicate prompts</t>
  </si>
  <si>
    <t>Remove or rewrite duplicates</t>
  </si>
  <si>
    <t>Answer verification gaps</t>
  </si>
  <si>
    <t>Correct answer not independently checked</t>
  </si>
  <si>
    <t>Verify the keyed answer</t>
  </si>
  <si>
    <t>Answer-length flags</t>
  </si>
  <si>
    <t>Correct option is much longer than distractors</t>
  </si>
  <si>
    <t>Rewrite options to reduce signaling</t>
  </si>
  <si>
    <t>Image accessibility issues</t>
  </si>
  <si>
    <t>Image questions missing an accessibility note</t>
  </si>
  <si>
    <t>Add equivalent information or guidance</t>
  </si>
  <si>
    <t>ID range warnings</t>
  </si>
  <si>
    <t>Question ID is outside the recommended pool range</t>
  </si>
  <si>
    <t>Move the ID or document the exception</t>
  </si>
  <si>
    <t>Missing PrimarySkill</t>
  </si>
  <si>
    <t>Adaptive skill routing is incomplete</t>
  </si>
  <si>
    <t>Add the precise skill key</t>
  </si>
  <si>
    <t>Repair/Bridge routing gaps</t>
  </si>
  <si>
    <t>Repair or bridge items missing RepairSkill or CommonError</t>
  </si>
  <si>
    <t>Complete the micro-skill route and misconception key</t>
  </si>
  <si>
    <t>Pool Coverage</t>
  </si>
  <si>
    <t>Recommended ID range</t>
  </si>
  <si>
    <t>Review note</t>
  </si>
  <si>
    <t>Routine foundation pool</t>
  </si>
  <si>
    <t>Routine application pool</t>
  </si>
  <si>
    <t>Routine advanced pool</t>
  </si>
  <si>
    <t>Stretch questions</t>
  </si>
  <si>
    <t>First boss pool</t>
  </si>
  <si>
    <t>Second boss pool</t>
  </si>
  <si>
    <t>The workbook can flag structural errors, exact duplicates, ID-range issues, and obvious answer-length bias. It cannot prove that the keyed answer is substantively correct or detect every near-duplicate. Those checks still require a human review and simulated game runs.</t>
  </si>
  <si>
    <t>Final boss pool</t>
  </si>
  <si>
    <t>Concept repair</t>
  </si>
  <si>
    <t>Application bridge</t>
  </si>
  <si>
    <t>Legendary campaign</t>
  </si>
  <si>
    <t>Legendary boss questions</t>
  </si>
  <si>
    <t>Current Engine Question Examples</t>
  </si>
  <si>
    <t>Example</t>
  </si>
  <si>
    <t>Key metadata</t>
  </si>
  <si>
    <t>Image</t>
  </si>
  <si>
    <t>Routing purpose</t>
  </si>
  <si>
    <t>Recommended ID</t>
  </si>
  <si>
    <t>Export behavior</t>
  </si>
  <si>
    <t>Routine concept</t>
  </si>
  <si>
    <t>tag, type, objective, primarySkill</t>
  </si>
  <si>
    <t>Normal adaptive selection</t>
  </si>
  <si>
    <t>Use clear retrieval prompts.</t>
  </si>
  <si>
    <t>Exports directly to questionBanks.easy.</t>
  </si>
  <si>
    <t>Advanced application</t>
  </si>
  <si>
    <t>difficulty, conceptCluster, secondarySkills</t>
  </si>
  <si>
    <t>Optional</t>
  </si>
  <si>
    <t>Tests application and transfer</t>
  </si>
  <si>
    <t>Use plausible distractors.</t>
  </si>
  <si>
    <t>Exports directly to questionBanks.hard.</t>
  </si>
  <si>
    <t>Elite stretch</t>
  </si>
  <si>
    <t>primarySkill plus integration metadata</t>
  </si>
  <si>
    <t>Escalates strong students</t>
  </si>
  <si>
    <t>Do not make elite merely wordier.</t>
  </si>
  <si>
    <t>Exports directly to questionBanks.elite.</t>
  </si>
  <si>
    <t>Repair</t>
  </si>
  <si>
    <t>repairSkill and commonError required</t>
  </si>
  <si>
    <t>Rebuilds the missed micro-skill</t>
  </si>
  <si>
    <t>One concept. One clean correction.</t>
  </si>
  <si>
    <t>Paste into the matching repair pool.</t>
  </si>
  <si>
    <t>Bridge</t>
  </si>
  <si>
    <t>Applies the repaired idea</t>
  </si>
  <si>
    <t>Harder than repair, narrower than retest.</t>
  </si>
  <si>
    <t>Paste into the matching bridge pool.</t>
  </si>
  <si>
    <t>Boss</t>
  </si>
  <si>
    <t>easyBoss / mediumBoss / finalBoss</t>
  </si>
  <si>
    <t>boss-targeted tag and skill coverage</t>
  </si>
  <si>
    <t>Checkpoint pressure and synthesis</t>
  </si>
  <si>
    <t>2000–4999</t>
  </si>
  <si>
    <t>Use enough items per target area.</t>
  </si>
  <si>
    <t>Paste into the matching boss bank.</t>
  </si>
  <si>
    <t>Legendary</t>
  </si>
  <si>
    <t>legendary / legendaryBoss</t>
  </si>
  <si>
    <t>multi-step synthesis with close distractors</t>
  </si>
  <si>
    <t>Mastery-level campaign</t>
  </si>
  <si>
    <t>Legendary does not use ordinary remediation.</t>
  </si>
  <si>
    <t>Paste into legendary pools.</t>
  </si>
  <si>
    <t>Field Conventions</t>
  </si>
  <si>
    <t>Field</t>
  </si>
  <si>
    <t>Expected format</t>
  </si>
  <si>
    <t>lowercase; use underscores instead of spaces</t>
  </si>
  <si>
    <t>one precise skill key</t>
  </si>
  <si>
    <t>skill repaired after a miss</t>
  </si>
  <si>
    <t>specific misconception key</t>
  </si>
  <si>
    <t>broader skill family</t>
  </si>
  <si>
    <t>comma-separated skill keys; no brackets</t>
  </si>
  <si>
    <t>equivalent information or guidance for image use</t>
  </si>
  <si>
    <t>Prompt identifies the labeled price and the rule students must apply.</t>
  </si>
  <si>
    <t>Faculty Question Bank Validator — Updated Shared-Engine Workflow</t>
  </si>
  <si>
    <t>Step</t>
  </si>
  <si>
    <t>What to do</t>
  </si>
  <si>
    <t>Why it matters</t>
  </si>
  <si>
    <t>Do not skip</t>
  </si>
  <si>
    <t>1</t>
  </si>
  <si>
    <t>Enter one question per row on Question_Bank.</t>
  </si>
  <si>
    <t>The validator checks structure, metadata, and export readiness.</t>
  </si>
  <si>
    <t>Use the dropdowns. Do not invent new pool or type names casually.</t>
  </si>
  <si>
    <t>2</t>
  </si>
  <si>
    <t>Choose the pool and recommended ID range.</t>
  </si>
  <si>
    <t>Pool placement controls where the question is pasted in the game.</t>
  </si>
  <si>
    <t>IDs must remain unique across every pool.</t>
  </si>
  <si>
    <t>3</t>
  </si>
  <si>
    <t>Enter four answer options and select A, B, C, or D.</t>
  </si>
  <si>
    <t>The workbook converts the letter to the game’s zero-based answer index.</t>
  </si>
  <si>
    <t>Independently verify the keyed answer and set AnswerVerified to Yes.</t>
  </si>
  <si>
    <t>4</t>
  </si>
  <si>
    <t>Add tag, type, objective, and PrimarySkill.</t>
  </si>
  <si>
    <t>These fields drive adaptive selection and the mastery report.</t>
  </si>
  <si>
    <t>Use lowercase skill keys and keep spelling consistent.</t>
  </si>
  <si>
    <t>5</t>
  </si>
  <si>
    <t>For repair or bridge items, add RepairSkill and CommonError.</t>
  </si>
  <si>
    <t>The current engine routes remediation at the micro-skill level.</t>
  </si>
  <si>
    <t>A broad chapter tag is not enough.</t>
  </si>
  <si>
    <t>6</t>
  </si>
  <si>
    <t>For image questions, add ImageFile and ImageAccessibilityNote.</t>
  </si>
  <si>
    <t>Images must load correctly and remain usable for all students.</t>
  </si>
  <si>
    <t>Use exact filenames and include the asset in the game package.</t>
  </si>
  <si>
    <t>7</t>
  </si>
  <si>
    <t>Review AnswerLengthAudit, DuplicateAudit, and IDRangeAudit.</t>
  </si>
  <si>
    <t>The workbook catches common bank-quality problems.</t>
  </si>
  <si>
    <t>A warning is not decoration. Fix it or document the exception.</t>
  </si>
  <si>
    <t>8</t>
  </si>
  <si>
    <t>Filter ValidationStatus and resolve every Needs Fix row.</t>
  </si>
  <si>
    <t>Only Ready and reviewed Warning rows should be exported.</t>
  </si>
  <si>
    <t>Never paste a Needs Fix object into the game.</t>
  </si>
  <si>
    <t>9</t>
  </si>
  <si>
    <t>Copy ExportObject into the matching pool.</t>
  </si>
  <si>
    <t>The object includes the current engine metadata.</t>
  </si>
  <si>
    <t>SecondarySkills should be entered as comma-separated skill keys.</t>
  </si>
  <si>
    <t>10</t>
  </si>
  <si>
    <t>Run a human audit and simulated game tests.</t>
  </si>
  <si>
    <t>No spreadsheet can prove semantic accuracy or catch every near-duplicate.</t>
  </si>
  <si>
    <t>Test wrong-answer repair, bridge, retest, bosses, Legendary, and mastery reporting.</t>
  </si>
  <si>
    <t>Mandatory quality audit: confirm the correct answer, remove duplicate and near-duplicate questions, inspect distractor quality, check that the longest option does not routinely signal the answer, verify metadata consistency, and simulate adaptive recovery. A clean formula result does not rescue a weak question bank.</t>
  </si>
  <si>
    <t>Version note: rebuilt for the current shared engine on 2026-07-19. Recommended ID ranges are conventions, not magic. Keep every ID unique and document deliberate exceptions.</t>
  </si>
  <si>
    <t>9100+; keep every ID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</si>
</sst>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rlito"/>
    </font>
    <font>
      <b/>
      <sz val="11"/>
      <color rgb="FFFFFFFF"/>
      <name val="Carlito"/>
    </font>
    <font>
      <sz val="11"/>
      <color rgb="FF1F2937"/>
      <name val="Carlito"/>
    </font>
    <font>
      <sz val="10"/>
      <color rgb="FF1F2937"/>
      <name val="Carlito"/>
    </font>
    <font>
      <sz val="9"/>
      <color rgb="FF1F2937"/>
      <name val="Carlito"/>
    </font>
    <font>
      <b/>
      <sz val="18"/>
      <color rgb="FFFFFFFF"/>
      <name val="Carlito"/>
    </font>
    <font>
      <b/>
      <sz val="11"/>
      <color rgb="FF1F2937"/>
      <name val="Carlito"/>
    </font>
    <font>
      <b/>
      <sz val="12"/>
      <color rgb="FF5E0025"/>
      <name val="Carlito"/>
    </font>
    <font>
      <b/>
      <sz val="14"/>
      <color rgb="FFFFFFFF"/>
      <name val="Carlito"/>
    </font>
    <font>
      <i/>
      <sz val="11"/>
      <color rgb="FF1F2937"/>
      <name val="Carlito"/>
    </font>
    <font>
      <b/>
      <sz val="17"/>
      <color rgb="FFFFFFFF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334155"/>
      </patternFill>
    </fill>
    <fill>
      <patternFill patternType="solid">
        <fgColor rgb="FF910039"/>
      </patternFill>
    </fill>
    <fill>
      <patternFill patternType="solid">
        <fgColor rgb="FF4F2D7F"/>
      </patternFill>
    </fill>
    <fill>
      <patternFill patternType="solid">
        <fgColor rgb="FF8A5A00"/>
      </patternFill>
    </fill>
    <fill>
      <patternFill patternType="solid">
        <fgColor rgb="FFEEF2F7"/>
      </patternFill>
    </fill>
    <fill>
      <patternFill patternType="solid">
        <fgColor rgb="FFF7EAF0"/>
      </patternFill>
    </fill>
    <fill>
      <patternFill patternType="solid">
        <fgColor rgb="FFF1ECF8"/>
      </patternFill>
    </fill>
    <fill>
      <patternFill patternType="solid">
        <fgColor rgb="FFFFF6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top" wrapText="1"/>
    </xf>
    <xf numFmtId="0" fontId="3" fillId="7" borderId="0" xfId="0" applyFont="1" applyFill="1" applyAlignment="1">
      <alignment vertical="top" wrapText="1"/>
    </xf>
    <xf numFmtId="0" fontId="3" fillId="8" borderId="0" xfId="0" applyFont="1" applyFill="1" applyAlignment="1">
      <alignment vertical="top" wrapText="1"/>
    </xf>
    <xf numFmtId="0" fontId="3" fillId="9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top" wrapText="1"/>
    </xf>
    <xf numFmtId="0" fontId="3" fillId="9" borderId="0" xfId="0" applyFont="1" applyFill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9" fillId="9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</cellXfs>
  <cellStyles count="1">
    <cellStyle name="Normal" xfId="0" builtinId="0"/>
  </cellStyles>
  <dxfs count="9">
    <dxf>
      <font>
        <b/>
        <color rgb="FF991B1B"/>
      </font>
      <fill>
        <patternFill patternType="solid">
          <bgColor rgb="FFFADADD"/>
        </patternFill>
      </fill>
    </dxf>
    <dxf>
      <font>
        <b/>
        <color rgb="FF854D0E"/>
      </font>
      <fill>
        <patternFill patternType="solid">
          <bgColor rgb="FFFFF1BF"/>
        </patternFill>
      </fill>
    </dxf>
    <dxf>
      <font>
        <b/>
        <color rgb="FF991B1B"/>
      </font>
      <fill>
        <patternFill patternType="solid">
          <bgColor rgb="FFFADADD"/>
        </patternFill>
      </fill>
    </dxf>
    <dxf>
      <font>
        <b/>
        <color rgb="FF854D0E"/>
      </font>
      <fill>
        <patternFill patternType="solid">
          <bgColor rgb="FFFFF1BF"/>
        </patternFill>
      </fill>
    </dxf>
    <dxf>
      <font>
        <b/>
        <color rgb="FF166534"/>
      </font>
      <fill>
        <patternFill patternType="solid">
          <bgColor rgb="FFDDF4E4"/>
        </patternFill>
      </fill>
    </dxf>
    <dxf>
      <fill>
        <patternFill patternType="solid">
          <bgColor rgb="FFFFF1BF"/>
        </patternFill>
      </fill>
    </dxf>
    <dxf>
      <fill>
        <patternFill patternType="solid">
          <bgColor rgb="FFFADADD"/>
        </patternFill>
      </fill>
    </dxf>
    <dxf>
      <fill>
        <patternFill patternType="solid">
          <bgColor rgb="FFFFF1BF"/>
        </patternFill>
      </fill>
    </dxf>
    <dxf>
      <fill>
        <patternFill patternType="solid">
          <bgColor rgb="FFFADA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Validation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Validator_Summary!$F$3:$F$5</c:f>
              <c:strCache>
                <c:ptCount val="3"/>
                <c:pt idx="0">
                  <c:v>Ready</c:v>
                </c:pt>
                <c:pt idx="1">
                  <c:v>Warning</c:v>
                </c:pt>
                <c:pt idx="2">
                  <c:v>Needs Fix</c:v>
                </c:pt>
              </c:strCache>
            </c:strRef>
          </c:cat>
          <c:val>
            <c:numRef>
              <c:f>Validator_Summary!$G$3:$G$5</c:f>
              <c:numCache>
                <c:formatCode>General</c:formatCode>
                <c:ptCount val="3"/>
                <c:pt idx="0">
                  <c:v>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2-4EA9-8CE2-D974F051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0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estionBankTable" displayName="QuestionBankTable" ref="A1:AE301">
  <tableColumns count="31">
    <tableColumn id="1" xr3:uid="{00000000-0010-0000-0000-000001000000}" name="QuestionID"/>
    <tableColumn id="2" xr3:uid="{00000000-0010-0000-0000-000002000000}" name="Pool"/>
    <tableColumn id="3" xr3:uid="{00000000-0010-0000-0000-000003000000}" name="Difficulty"/>
    <tableColumn id="4" xr3:uid="{00000000-0010-0000-0000-000004000000}" name="QuestionText"/>
    <tableColumn id="5" xr3:uid="{00000000-0010-0000-0000-000005000000}" name="OptionA"/>
    <tableColumn id="6" xr3:uid="{00000000-0010-0000-0000-000006000000}" name="OptionB"/>
    <tableColumn id="7" xr3:uid="{00000000-0010-0000-0000-000007000000}" name="OptionC"/>
    <tableColumn id="8" xr3:uid="{00000000-0010-0000-0000-000008000000}" name="OptionD"/>
    <tableColumn id="9" xr3:uid="{00000000-0010-0000-0000-000009000000}" name="CorrectAnswer"/>
    <tableColumn id="10" xr3:uid="{00000000-0010-0000-0000-00000A000000}" name="Feedback"/>
    <tableColumn id="11" xr3:uid="{00000000-0010-0000-0000-00000B000000}" name="Tag"/>
    <tableColumn id="12" xr3:uid="{00000000-0010-0000-0000-00000C000000}" name="Type"/>
    <tableColumn id="13" xr3:uid="{00000000-0010-0000-0000-00000D000000}" name="Objective"/>
    <tableColumn id="14" xr3:uid="{00000000-0010-0000-0000-00000E000000}" name="ObjectiveLabel"/>
    <tableColumn id="15" xr3:uid="{00000000-0010-0000-0000-00000F000000}" name="PrimarySkill"/>
    <tableColumn id="16" xr3:uid="{00000000-0010-0000-0000-000010000000}" name="RepairSkill"/>
    <tableColumn id="17" xr3:uid="{00000000-0010-0000-0000-000011000000}" name="CommonError"/>
    <tableColumn id="18" xr3:uid="{00000000-0010-0000-0000-000012000000}" name="ConceptCluster"/>
    <tableColumn id="19" xr3:uid="{00000000-0010-0000-0000-000013000000}" name="SecondarySkills"/>
    <tableColumn id="20" xr3:uid="{00000000-0010-0000-0000-000014000000}" name="Hint"/>
    <tableColumn id="21" xr3:uid="{00000000-0010-0000-0000-000015000000}" name="ImageFile"/>
    <tableColumn id="22" xr3:uid="{00000000-0010-0000-0000-000016000000}" name="ImageAccessibilityNote"/>
    <tableColumn id="23" xr3:uid="{00000000-0010-0000-0000-000017000000}" name="BossEligible"/>
    <tableColumn id="24" xr3:uid="{00000000-0010-0000-0000-000018000000}" name="AnswerVerified"/>
    <tableColumn id="25" xr3:uid="{00000000-0010-0000-0000-000019000000}" name="Notes"/>
    <tableColumn id="26" xr3:uid="{00000000-0010-0000-0000-00001A000000}" name="AnswerLengthAudit"/>
    <tableColumn id="27" xr3:uid="{00000000-0010-0000-0000-00001B000000}" name="DuplicateAudit"/>
    <tableColumn id="28" xr3:uid="{00000000-0010-0000-0000-00001C000000}" name="IDRangeAudit"/>
    <tableColumn id="29" xr3:uid="{00000000-0010-0000-0000-00001D000000}" name="ValidationStatus"/>
    <tableColumn id="30" xr3:uid="{00000000-0010-0000-0000-00001E000000}" name="ValidationMessage"/>
    <tableColumn id="31" xr3:uid="{00000000-0010-0000-0000-00001F000000}" name="ExportObj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1"/>
  <sheetViews>
    <sheetView workbookViewId="0"/>
  </sheetViews>
  <sheetFormatPr defaultRowHeight="14.25"/>
  <cols>
    <col min="1" max="1" width="11" customWidth="1"/>
    <col min="2" max="2" width="15" customWidth="1"/>
    <col min="3" max="3" width="13" customWidth="1"/>
    <col min="4" max="4" width="38" customWidth="1"/>
    <col min="5" max="8" width="28" customWidth="1"/>
    <col min="9" max="9" width="13" customWidth="1"/>
    <col min="10" max="10" width="42" customWidth="1"/>
    <col min="11" max="11" width="18" customWidth="1"/>
    <col min="12" max="12" width="16" customWidth="1"/>
    <col min="13" max="13" width="12" customWidth="1"/>
    <col min="14" max="14" width="34" customWidth="1"/>
    <col min="15" max="16" width="22" customWidth="1"/>
    <col min="17" max="17" width="28" customWidth="1"/>
    <col min="18" max="18" width="24" customWidth="1"/>
    <col min="19" max="20" width="30" customWidth="1"/>
    <col min="21" max="21" width="22" customWidth="1"/>
    <col min="22" max="22" width="34" customWidth="1"/>
    <col min="23" max="24" width="14" customWidth="1"/>
    <col min="25" max="25" width="28" customWidth="1"/>
    <col min="26" max="26" width="24" customWidth="1"/>
    <col min="27" max="27" width="22" customWidth="1"/>
    <col min="28" max="28" width="20" customWidth="1"/>
    <col min="29" max="29" width="16" customWidth="1"/>
    <col min="30" max="30" width="48" customWidth="1"/>
    <col min="31" max="31" width="80" customWidth="1"/>
  </cols>
  <sheetData>
    <row r="1" spans="1:31" ht="39.950000000000003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</row>
    <row r="2" spans="1:31" ht="45" customHeight="1">
      <c r="A2" s="15">
        <v>12</v>
      </c>
      <c r="B2" s="15" t="s">
        <v>31</v>
      </c>
      <c r="C2" s="15" t="s">
        <v>31</v>
      </c>
      <c r="D2" s="12" t="s">
        <v>32</v>
      </c>
      <c r="E2" s="12" t="s">
        <v>33</v>
      </c>
      <c r="F2" s="12" t="s">
        <v>34</v>
      </c>
      <c r="G2" s="12" t="s">
        <v>35</v>
      </c>
      <c r="H2" s="12" t="s">
        <v>36</v>
      </c>
      <c r="I2" s="15" t="s">
        <v>37</v>
      </c>
      <c r="J2" s="12" t="s">
        <v>38</v>
      </c>
      <c r="K2" s="12" t="s">
        <v>39</v>
      </c>
      <c r="L2" s="12" t="s">
        <v>40</v>
      </c>
      <c r="M2" s="12" t="s">
        <v>41</v>
      </c>
      <c r="N2" s="12" t="s">
        <v>42</v>
      </c>
      <c r="O2" s="13" t="s">
        <v>43</v>
      </c>
      <c r="P2" s="13" t="s">
        <v>43</v>
      </c>
      <c r="Q2" s="13" t="s">
        <v>44</v>
      </c>
      <c r="R2" s="13" t="s">
        <v>45</v>
      </c>
      <c r="S2" s="13" t="s">
        <v>46</v>
      </c>
      <c r="T2" s="13"/>
      <c r="U2" s="14"/>
      <c r="V2" s="14"/>
      <c r="W2" s="16" t="s">
        <v>47</v>
      </c>
      <c r="X2" s="16" t="s">
        <v>48</v>
      </c>
      <c r="Y2" s="14" t="s">
        <v>49</v>
      </c>
      <c r="Z2" s="17" t="str">
        <f t="shared" ref="Z2:Z65" si="0">IF(A2="","",IF(I2="A",IF(LEN(E2)&gt;=MAX(LEN(F2),LEN(G2),LEN(H2))+12,"Review: correct option much longer","OK"),IF(I2="B",IF(LEN(F2)&gt;=MAX(LEN(E2),LEN(G2),LEN(H2))+12,"Review: correct option much longer","OK"),IF(I2="C",IF(LEN(G2)&gt;=MAX(LEN(E2),LEN(F2),LEN(H2))+12,"Review: correct option much longer","OK"),IF(I2="D",IF(LEN(H2)&gt;=MAX(LEN(E2),LEN(F2),LEN(G2))+12,"Review: correct option much longer","OK"),"Check answer")))))</f>
        <v>OK</v>
      </c>
      <c r="AA2" s="17" t="str">
        <f t="shared" ref="AA2:AA65" si="1">IF(A2="","",IF(COUNTIF($A$2:$A$301,A2)&gt;1,"Duplicate ID",IF(COUNTIF($D$2:$D$301,D2)&gt;1,"Duplicate question text","OK")))</f>
        <v>OK</v>
      </c>
      <c r="AB2" s="17" t="str">
        <f t="shared" ref="AB2:AB65" si="2">IF(A2="","",IF(OR(AND(B2="easy",A2&gt;=1,A2&lt;=99),AND(B2="medium",A2&gt;=100,A2&lt;=199),AND(B2="hard",A2&gt;=200,A2&lt;=299),AND(B2="elite",A2&gt;=300,A2&lt;=399),AND(B2="easyBoss",A2&gt;=2000,A2&lt;=2999),AND(B2="mediumBoss",A2&gt;=3000,A2&lt;=3999),AND(B2="finalBoss",A2&gt;=4000,A2&lt;=4999),AND(B2="repair",A2&gt;=5000,A2&lt;=5999),AND(B2="bridge",A2&gt;=6000,A2&lt;=6999),AND(OR(B2="legendary",B2="legendaryBoss"),A2&gt;=9000)),"OK","Review ID range"))</f>
        <v>OK</v>
      </c>
      <c r="AC2" s="17" t="str">
        <f>IF(COUNTA(A2:Y2)=0,"",IF(OR(A2="",B2="",C2="",D2="",E2="",F2="",G2="",H2="",I2="",J2="",K2="",L2="",M2="",N2="",O2="",W2="",X2="",COUNTIF($A$2:$A$301,A2)&gt;1,COUNTIF($D$2:$D$301,D2)&gt;1,ISNA(MATCH(B2,Lists!$A$2:$A$12,0)),ISNA(MATCH(C2,Lists!$B$2:$B$9,0)),ISNA(MATCH(I2,Lists!$C$2:$C$5,0)),ISNA(MATCH(L2,Lists!$D$2:$D$10,0)),ISNA(MATCH(W2,Lists!$E$2:$E$3,0)),X2&lt;&gt;"Yes",K2&lt;&gt;LOWER(K2),ISNUMBER(SEARCH(" ",K2)),O2&lt;&gt;LOWER(O2),ISNUMBER(SEARCH(" ",O2)),AND(OR(B2="repair",B2="bridge"),P2=""),AND(OR(B2="repair",B2="bridge"),Q2=""),AND(U2&lt;&gt;"",V2=""),AND(U2&lt;&gt;"",NOT(OR(RIGHT(LOWER(U2),5)=".webp",RIGHT(LOWER(U2),4)=".png",RIGHT(LOWER(U2),4)=".jpg",RIGHT(LOWER(U2),5)=".jpeg")))),"Needs Fix",IF(OR(LEN(J2)&lt;40,Z2&lt;&gt;"OK",AB2&lt;&gt;"OK",R2="",AND(OR(B2="easyBoss",B2="mediumBoss",B2="finalBoss",B2="legendaryBoss"),W2&lt;&gt;"Yes")),"Warning","Ready")))</f>
        <v>Ready</v>
      </c>
      <c r="AD2" s="11" t="str">
        <f>IF(AC2="","",IF(AC2="Ready","Ready",IF(A2="","Missing QuestionID; ","")&amp;IF(B2="","Missing Pool; ",IF(ISNA(MATCH(B2,Lists!$A$2:$A$12,0)),"Invalid Pool; ",""))&amp;IF(C2="","Missing Difficulty; ",IF(ISNA(MATCH(C2,Lists!$B$2:$B$9,0)),"Invalid Difficulty; ",""))&amp;IF(D2="","Missing QuestionText; ","")&amp;IF(E2="","Missing OptionA; ","")&amp;IF(F2="","Missing OptionB; ","")&amp;IF(G2="","Missing OptionC; ","")&amp;IF(H2="","Missing OptionD; ","")&amp;IF(I2="","Missing CorrectAnswer; ",IF(ISNA(MATCH(I2,Lists!$C$2:$C$5,0)),"CorrectAnswer must be A, B, C, or D; ",""))&amp;IF(J2="","Missing Feedback; ",IF(LEN(J2)&lt;40,"Feedback may be too short; ",""))&amp;IF(K2="","Missing Tag; ",IF(OR(K2&lt;&gt;LOWER(K2),ISNUMBER(SEARCH(" ",K2))),"Tag must be lowercase with no spaces; ",""))&amp;IF(L2="","Missing Type; ",IF(ISNA(MATCH(L2,Lists!$D$2:$D$10,0)),"Invalid Type; ",""))&amp;IF(M2="","Missing Objective; ","")&amp;IF(N2="","Missing ObjectiveLabel; ","")&amp;IF(O2="","Missing PrimarySkill; ",IF(OR(O2&lt;&gt;LOWER(O2),ISNUMBER(SEARCH(" ",O2))),"PrimarySkill must be lowercase with no spaces; ",""))&amp;IF(AND(OR(B2="repair",B2="bridge"),P2=""),"Repair/Bridge item needs RepairSkill; ","")&amp;IF(AND(OR(B2="repair",B2="bridge"),Q2=""),"Repair/Bridge item needs CommonError; ","")&amp;IF(R2="","ConceptCluster recommended; ","")&amp;IF(AND(U2&lt;&gt;"",V2=""),"ImageAccessibilityNote required when ImageFile is used; ","")&amp;IF(AND(U2&lt;&gt;"",NOT(OR(RIGHT(LOWER(U2),5)=".webp",RIGHT(LOWER(U2),4)=".png",RIGHT(LOWER(U2),4)=".jpg",RIGHT(LOWER(U2),5)=".jpeg"))),"Invalid image extension; ","")&amp;IF(W2="","Missing BossEligible; ",IF(ISNA(MATCH(W2,Lists!$E$2:$E$3,0)),"BossEligible must be Yes or No; ",""))&amp;IF(X2&lt;&gt;"Yes","Correct answer has not been verified; ","")&amp;IF(AA2&lt;&gt;"OK",AA2&amp;"; ","")&amp;IF(AB2&lt;&gt;"OK",AB2&amp;"; ","")&amp;IF(Z2&lt;&gt;"OK",Z2&amp;"; ","")&amp;IF(AND(OR(B2="easyBoss",B2="mediumBoss",B2="finalBoss",B2="legendaryBoss"),W2&lt;&gt;"Yes"),"Boss-pool item should be BossEligible = Yes; ","")))</f>
        <v>Ready</v>
      </c>
      <c r="AE2" s="11" t="str">
        <f t="shared" ref="AE2:AE65" si="3">IF(OR(AC2="Needs Fix",AC2=""),"","{ id:"&amp;A2&amp;", q:"&amp;CHAR(34)&amp;SUBSTITUTE(D2,CHAR(34),CHAR(92)&amp;CHAR(34))&amp;CHAR(34)&amp;", options:["&amp;CHAR(34)&amp;SUBSTITUTE(E2,CHAR(34),CHAR(92)&amp;CHAR(34))&amp;CHAR(34)&amp;","&amp;CHAR(34)&amp;SUBSTITUTE(F2,CHAR(34),CHAR(92)&amp;CHAR(34))&amp;CHAR(34)&amp;","&amp;CHAR(34)&amp;SUBSTITUTE(G2,CHAR(34),CHAR(92)&amp;CHAR(34))&amp;CHAR(34)&amp;","&amp;CHAR(34)&amp;SUBSTITUTE(H2,CHAR(34),CHAR(92)&amp;CHAR(34))&amp;CHAR(34)&amp;"], a:"&amp;IF(I2="A",0,IF(I2="B",1,IF(I2="C",2,3)))&amp;", tag:"&amp;CHAR(34)&amp;K2&amp;CHAR(34)&amp;", type:"&amp;CHAR(34)&amp;L2&amp;CHAR(34)&amp;", objective:"&amp;CHAR(34)&amp;M2&amp;CHAR(34)&amp;", primarySkill:"&amp;CHAR(34)&amp;O2&amp;CHAR(34)&amp;IF(S2&lt;&gt;"",", secondarySkills:["&amp;CHAR(34)&amp;SUBSTITUTE(SUBSTITUTE(S2," ",""),",",CHAR(34)&amp;","&amp;CHAR(34))&amp;CHAR(34)&amp;"]","")&amp;IF(P2&lt;&gt;"",", repairSkill:"&amp;CHAR(34)&amp;P2&amp;CHAR(34),"")&amp;IF(Q2&lt;&gt;"",", commonError:"&amp;CHAR(34)&amp;Q2&amp;CHAR(34),"")&amp;", difficulty:"&amp;CHAR(34)&amp;C2&amp;CHAR(34)&amp;IF(R2&lt;&gt;"",", conceptCluster:"&amp;CHAR(34)&amp;R2&amp;CHAR(34),"")&amp;IF(T2&lt;&gt;"",", hint:"&amp;CHAR(34)&amp;SUBSTITUTE(T2,CHAR(34),CHAR(92)&amp;CHAR(34))&amp;CHAR(34),"")&amp;IF(U2&lt;&gt;"",", image:"&amp;CHAR(34)&amp;U2&amp;CHAR(34),"")&amp;", feedback:"&amp;CHAR(34)&amp;SUBSTITUTE(J2,CHAR(34),CHAR(92)&amp;CHAR(34))&amp;CHAR(34)&amp;" },")</f>
        <v>{ id:12, q:"What does marginal cost measure?", options:["Total cost divided by output","The cost of producing one more unit","Revenue minus cost","The total fixed cost of production"], a:1, tag:"costs", type:"definition", objective:"8.3", primarySkill:"marginal_cost", secondarySkills:["average_cost","total_cost"], repairSkill:"marginal_cost", commonError:"confuses_marginal_and_average_cost", difficulty:"easy", conceptCluster:"cost_structure", feedback:"Marginal cost is the additional cost created by producing one more unit of output." },</v>
      </c>
    </row>
    <row r="3" spans="1:31" ht="45" customHeight="1">
      <c r="A3" s="15">
        <v>220</v>
      </c>
      <c r="B3" s="15" t="s">
        <v>50</v>
      </c>
      <c r="C3" s="15" t="s">
        <v>50</v>
      </c>
      <c r="D3" s="12" t="s">
        <v>51</v>
      </c>
      <c r="E3" s="12" t="s">
        <v>52</v>
      </c>
      <c r="F3" s="12" t="s">
        <v>53</v>
      </c>
      <c r="G3" s="12" t="s">
        <v>54</v>
      </c>
      <c r="H3" s="12" t="s">
        <v>55</v>
      </c>
      <c r="I3" s="15" t="s">
        <v>37</v>
      </c>
      <c r="J3" s="12" t="s">
        <v>56</v>
      </c>
      <c r="K3" s="12" t="s">
        <v>57</v>
      </c>
      <c r="L3" s="12" t="s">
        <v>58</v>
      </c>
      <c r="M3" s="12" t="s">
        <v>59</v>
      </c>
      <c r="N3" s="12" t="s">
        <v>60</v>
      </c>
      <c r="O3" s="13" t="s">
        <v>61</v>
      </c>
      <c r="P3" s="13" t="s">
        <v>61</v>
      </c>
      <c r="Q3" s="13" t="s">
        <v>62</v>
      </c>
      <c r="R3" s="13" t="s">
        <v>63</v>
      </c>
      <c r="S3" s="13" t="s">
        <v>64</v>
      </c>
      <c r="T3" s="13" t="s">
        <v>65</v>
      </c>
      <c r="U3" s="14" t="s">
        <v>66</v>
      </c>
      <c r="V3" s="14" t="s">
        <v>67</v>
      </c>
      <c r="W3" s="16" t="s">
        <v>47</v>
      </c>
      <c r="X3" s="16" t="s">
        <v>48</v>
      </c>
      <c r="Y3" s="14" t="s">
        <v>68</v>
      </c>
      <c r="Z3" s="17" t="str">
        <f t="shared" si="0"/>
        <v>OK</v>
      </c>
      <c r="AA3" s="17" t="str">
        <f t="shared" si="1"/>
        <v>OK</v>
      </c>
      <c r="AB3" s="17" t="str">
        <f t="shared" si="2"/>
        <v>OK</v>
      </c>
      <c r="AC3" s="17" t="str">
        <f>IF(COUNTA(A3:Y3)=0,"",IF(OR(A3="",B3="",C3="",D3="",E3="",F3="",G3="",H3="",I3="",J3="",K3="",L3="",M3="",N3="",O3="",W3="",X3="",COUNTIF($A$2:$A$301,A3)&gt;1,COUNTIF($D$2:$D$301,D3)&gt;1,ISNA(MATCH(B3,Lists!$A$2:$A$12,0)),ISNA(MATCH(C3,Lists!$B$2:$B$9,0)),ISNA(MATCH(I3,Lists!$C$2:$C$5,0)),ISNA(MATCH(L3,Lists!$D$2:$D$10,0)),ISNA(MATCH(W3,Lists!$E$2:$E$3,0)),X3&lt;&gt;"Yes",K3&lt;&gt;LOWER(K3),ISNUMBER(SEARCH(" ",K3)),O3&lt;&gt;LOWER(O3),ISNUMBER(SEARCH(" ",O3)),AND(OR(B3="repair",B3="bridge"),P3=""),AND(OR(B3="repair",B3="bridge"),Q3=""),AND(U3&lt;&gt;"",V3=""),AND(U3&lt;&gt;"",NOT(OR(RIGHT(LOWER(U3),5)=".webp",RIGHT(LOWER(U3),4)=".png",RIGHT(LOWER(U3),4)=".jpg",RIGHT(LOWER(U3),5)=".jpeg")))),"Needs Fix",IF(OR(LEN(J3)&lt;40,Z3&lt;&gt;"OK",AB3&lt;&gt;"OK",R3="",AND(OR(B3="easyBoss",B3="mediumBoss",B3="finalBoss",B3="legendaryBoss"),W3&lt;&gt;"Yes")),"Warning","Ready")))</f>
        <v>Ready</v>
      </c>
      <c r="AD3" s="11" t="str">
        <f>IF(AC3="","",IF(AC3="Ready","Ready",IF(A3="","Missing QuestionID; ","")&amp;IF(B3="","Missing Pool; ",IF(ISNA(MATCH(B3,Lists!$A$2:$A$12,0)),"Invalid Pool; ",""))&amp;IF(C3="","Missing Difficulty; ",IF(ISNA(MATCH(C3,Lists!$B$2:$B$9,0)),"Invalid Difficulty; ",""))&amp;IF(D3="","Missing QuestionText; ","")&amp;IF(E3="","Missing OptionA; ","")&amp;IF(F3="","Missing OptionB; ","")&amp;IF(G3="","Missing OptionC; ","")&amp;IF(H3="","Missing OptionD; ","")&amp;IF(I3="","Missing CorrectAnswer; ",IF(ISNA(MATCH(I3,Lists!$C$2:$C$5,0)),"CorrectAnswer must be A, B, C, or D; ",""))&amp;IF(J3="","Missing Feedback; ",IF(LEN(J3)&lt;40,"Feedback may be too short; ",""))&amp;IF(K3="","Missing Tag; ",IF(OR(K3&lt;&gt;LOWER(K3),ISNUMBER(SEARCH(" ",K3))),"Tag must be lowercase with no spaces; ",""))&amp;IF(L3="","Missing Type; ",IF(ISNA(MATCH(L3,Lists!$D$2:$D$10,0)),"Invalid Type; ",""))&amp;IF(M3="","Missing Objective; ","")&amp;IF(N3="","Missing ObjectiveLabel; ","")&amp;IF(O3="","Missing PrimarySkill; ",IF(OR(O3&lt;&gt;LOWER(O3),ISNUMBER(SEARCH(" ",O3))),"PrimarySkill must be lowercase with no spaces; ",""))&amp;IF(AND(OR(B3="repair",B3="bridge"),P3=""),"Repair/Bridge item needs RepairSkill; ","")&amp;IF(AND(OR(B3="repair",B3="bridge"),Q3=""),"Repair/Bridge item needs CommonError; ","")&amp;IF(R3="","ConceptCluster recommended; ","")&amp;IF(AND(U3&lt;&gt;"",V3=""),"ImageAccessibilityNote required when ImageFile is used; ","")&amp;IF(AND(U3&lt;&gt;"",NOT(OR(RIGHT(LOWER(U3),5)=".webp",RIGHT(LOWER(U3),4)=".png",RIGHT(LOWER(U3),4)=".jpg",RIGHT(LOWER(U3),5)=".jpeg"))),"Invalid image extension; ","")&amp;IF(W3="","Missing BossEligible; ",IF(ISNA(MATCH(W3,Lists!$E$2:$E$3,0)),"BossEligible must be Yes or No; ",""))&amp;IF(X3&lt;&gt;"Yes","Correct answer has not been verified; ","")&amp;IF(AA3&lt;&gt;"OK",AA3&amp;"; ","")&amp;IF(AB3&lt;&gt;"OK",AB3&amp;"; ","")&amp;IF(Z3&lt;&gt;"OK",Z3&amp;"; ","")&amp;IF(AND(OR(B3="easyBoss",B3="mediumBoss",B3="finalBoss",B3="legendaryBoss"),W3&lt;&gt;"Yes"),"Boss-pool item should be BossEligible = Yes; ","")))</f>
        <v>Ready</v>
      </c>
      <c r="AE3" s="11" t="str">
        <f t="shared" si="3"/>
        <v>{ id:220, q:"Refer to the graph. If market price is P3, what is the firm's best short-run decision?", options:["Shut down immediately because price is below ATC","Continue operating because price covers AVC but not ATC","Produce where ATC is minimized","Exit the market immediately"], a:1, tag:"profit", type:"interpretation", objective:"9.4", primarySkill:"shutdown_rule", secondarySkills:["average_variable_cost","short_run_loss"], repairSkill:"shutdown_rule", commonError:"confuses_shutdown_with_exit", difficulty:"hard", conceptCluster:"firm_decisions", hint:"Compare price with AVC before deciding whether the firm should shut down.", image:"shutdown.webp", feedback:"At P3, price covers average variable cost but not average total cost. The firm therefore continues operating in the short run while earning a loss." },</v>
      </c>
    </row>
    <row r="4" spans="1:31" ht="45" customHeight="1">
      <c r="A4" s="15">
        <v>315</v>
      </c>
      <c r="B4" s="15" t="s">
        <v>69</v>
      </c>
      <c r="C4" s="15" t="s">
        <v>69</v>
      </c>
      <c r="D4" s="12" t="s">
        <v>70</v>
      </c>
      <c r="E4" s="12" t="s">
        <v>71</v>
      </c>
      <c r="F4" s="12" t="s">
        <v>72</v>
      </c>
      <c r="G4" s="12" t="s">
        <v>73</v>
      </c>
      <c r="H4" s="12" t="s">
        <v>74</v>
      </c>
      <c r="I4" s="15" t="s">
        <v>37</v>
      </c>
      <c r="J4" s="12" t="s">
        <v>75</v>
      </c>
      <c r="K4" s="12" t="s">
        <v>76</v>
      </c>
      <c r="L4" s="12" t="s">
        <v>77</v>
      </c>
      <c r="M4" s="12" t="s">
        <v>78</v>
      </c>
      <c r="N4" s="12" t="s">
        <v>79</v>
      </c>
      <c r="O4" s="13" t="s">
        <v>80</v>
      </c>
      <c r="P4" s="13" t="s">
        <v>81</v>
      </c>
      <c r="Q4" s="13" t="s">
        <v>82</v>
      </c>
      <c r="R4" s="13" t="s">
        <v>83</v>
      </c>
      <c r="S4" s="13" t="s">
        <v>84</v>
      </c>
      <c r="T4" s="13"/>
      <c r="U4" s="14"/>
      <c r="V4" s="14"/>
      <c r="W4" s="16" t="s">
        <v>48</v>
      </c>
      <c r="X4" s="16" t="s">
        <v>48</v>
      </c>
      <c r="Y4" s="14" t="s">
        <v>85</v>
      </c>
      <c r="Z4" s="17" t="str">
        <f t="shared" si="0"/>
        <v>OK</v>
      </c>
      <c r="AA4" s="17" t="str">
        <f t="shared" si="1"/>
        <v>OK</v>
      </c>
      <c r="AB4" s="17" t="str">
        <f t="shared" si="2"/>
        <v>OK</v>
      </c>
      <c r="AC4" s="17" t="str">
        <f>IF(COUNTA(A4:Y4)=0,"",IF(OR(A4="",B4="",C4="",D4="",E4="",F4="",G4="",H4="",I4="",J4="",K4="",L4="",M4="",N4="",O4="",W4="",X4="",COUNTIF($A$2:$A$301,A4)&gt;1,COUNTIF($D$2:$D$301,D4)&gt;1,ISNA(MATCH(B4,Lists!$A$2:$A$12,0)),ISNA(MATCH(C4,Lists!$B$2:$B$9,0)),ISNA(MATCH(I4,Lists!$C$2:$C$5,0)),ISNA(MATCH(L4,Lists!$D$2:$D$10,0)),ISNA(MATCH(W4,Lists!$E$2:$E$3,0)),X4&lt;&gt;"Yes",K4&lt;&gt;LOWER(K4),ISNUMBER(SEARCH(" ",K4)),O4&lt;&gt;LOWER(O4),ISNUMBER(SEARCH(" ",O4)),AND(OR(B4="repair",B4="bridge"),P4=""),AND(OR(B4="repair",B4="bridge"),Q4=""),AND(U4&lt;&gt;"",V4=""),AND(U4&lt;&gt;"",NOT(OR(RIGHT(LOWER(U4),5)=".webp",RIGHT(LOWER(U4),4)=".png",RIGHT(LOWER(U4),4)=".jpg",RIGHT(LOWER(U4),5)=".jpeg")))),"Needs Fix",IF(OR(LEN(J4)&lt;40,Z4&lt;&gt;"OK",AB4&lt;&gt;"OK",R4="",AND(OR(B4="easyBoss",B4="mediumBoss",B4="finalBoss",B4="legendaryBoss"),W4&lt;&gt;"Yes")),"Warning","Ready")))</f>
        <v>Ready</v>
      </c>
      <c r="AD4" s="11" t="str">
        <f>IF(AC4="","",IF(AC4="Ready","Ready",IF(A4="","Missing QuestionID; ","")&amp;IF(B4="","Missing Pool; ",IF(ISNA(MATCH(B4,Lists!$A$2:$A$12,0)),"Invalid Pool; ",""))&amp;IF(C4="","Missing Difficulty; ",IF(ISNA(MATCH(C4,Lists!$B$2:$B$9,0)),"Invalid Difficulty; ",""))&amp;IF(D4="","Missing QuestionText; ","")&amp;IF(E4="","Missing OptionA; ","")&amp;IF(F4="","Missing OptionB; ","")&amp;IF(G4="","Missing OptionC; ","")&amp;IF(H4="","Missing OptionD; ","")&amp;IF(I4="","Missing CorrectAnswer; ",IF(ISNA(MATCH(I4,Lists!$C$2:$C$5,0)),"CorrectAnswer must be A, B, C, or D; ",""))&amp;IF(J4="","Missing Feedback; ",IF(LEN(J4)&lt;40,"Feedback may be too short; ",""))&amp;IF(K4="","Missing Tag; ",IF(OR(K4&lt;&gt;LOWER(K4),ISNUMBER(SEARCH(" ",K4))),"Tag must be lowercase with no spaces; ",""))&amp;IF(L4="","Missing Type; ",IF(ISNA(MATCH(L4,Lists!$D$2:$D$10,0)),"Invalid Type; ",""))&amp;IF(M4="","Missing Objective; ","")&amp;IF(N4="","Missing ObjectiveLabel; ","")&amp;IF(O4="","Missing PrimarySkill; ",IF(OR(O4&lt;&gt;LOWER(O4),ISNUMBER(SEARCH(" ",O4))),"PrimarySkill must be lowercase with no spaces; ",""))&amp;IF(AND(OR(B4="repair",B4="bridge"),P4=""),"Repair/Bridge item needs RepairSkill; ","")&amp;IF(AND(OR(B4="repair",B4="bridge"),Q4=""),"Repair/Bridge item needs CommonError; ","")&amp;IF(R4="","ConceptCluster recommended; ","")&amp;IF(AND(U4&lt;&gt;"",V4=""),"ImageAccessibilityNote required when ImageFile is used; ","")&amp;IF(AND(U4&lt;&gt;"",NOT(OR(RIGHT(LOWER(U4),5)=".webp",RIGHT(LOWER(U4),4)=".png",RIGHT(LOWER(U4),4)=".jpg",RIGHT(LOWER(U4),5)=".jpeg"))),"Invalid image extension; ","")&amp;IF(W4="","Missing BossEligible; ",IF(ISNA(MATCH(W4,Lists!$E$2:$E$3,0)),"BossEligible must be Yes or No; ",""))&amp;IF(X4&lt;&gt;"Yes","Correct answer has not been verified; ","")&amp;IF(AA4&lt;&gt;"OK",AA4&amp;"; ","")&amp;IF(AB4&lt;&gt;"OK",AB4&amp;"; ","")&amp;IF(Z4&lt;&gt;"OK",Z4&amp;"; ","")&amp;IF(AND(OR(B4="easyBoss",B4="mediumBoss",B4="finalBoss",B4="legendaryBoss"),W4&lt;&gt;"Yes"),"Boss-pool item should be BossEligible = Yes; ","")))</f>
        <v>Ready</v>
      </c>
      <c r="AE4" s="11" t="str">
        <f t="shared" si="3"/>
        <v>{ id:315, q:"A competitive market begins in long-run equilibrium. Demand increases. What sequence restores long-run equilibrium?", options:["Exit reduces supply until price rises","Entry increases supply until price falls toward minimum ATC","Firms raise price until profit disappears","Demand automatically returns to its original level"], a:1, tag:"market", type:"multi-step", objective:"10.2", primarySkill:"long_run_adjustment", secondarySkills:["economic_profit","market_supply"], repairSkill:"entry_exit", commonError:"reverses_entry_and_exit", difficulty:"elite", conceptCluster:"competitive_adjustment", feedback:"The demand increase raises price and profit in the short run. Entry then expands market supply and pushes price back toward minimum average total cost." },</v>
      </c>
    </row>
    <row r="5" spans="1:31" ht="45" customHeight="1">
      <c r="A5" s="15">
        <v>5010</v>
      </c>
      <c r="B5" s="15" t="s">
        <v>86</v>
      </c>
      <c r="C5" s="15" t="s">
        <v>86</v>
      </c>
      <c r="D5" s="12" t="s">
        <v>87</v>
      </c>
      <c r="E5" s="12" t="s">
        <v>88</v>
      </c>
      <c r="F5" s="12" t="s">
        <v>89</v>
      </c>
      <c r="G5" s="12" t="s">
        <v>90</v>
      </c>
      <c r="H5" s="12" t="s">
        <v>91</v>
      </c>
      <c r="I5" s="15" t="s">
        <v>37</v>
      </c>
      <c r="J5" s="12" t="s">
        <v>92</v>
      </c>
      <c r="K5" s="12" t="s">
        <v>39</v>
      </c>
      <c r="L5" s="12" t="s">
        <v>40</v>
      </c>
      <c r="M5" s="12" t="s">
        <v>41</v>
      </c>
      <c r="N5" s="12" t="s">
        <v>93</v>
      </c>
      <c r="O5" s="13" t="s">
        <v>43</v>
      </c>
      <c r="P5" s="13" t="s">
        <v>43</v>
      </c>
      <c r="Q5" s="13" t="s">
        <v>44</v>
      </c>
      <c r="R5" s="13" t="s">
        <v>45</v>
      </c>
      <c r="S5" s="13"/>
      <c r="T5" s="13" t="s">
        <v>94</v>
      </c>
      <c r="U5" s="14"/>
      <c r="V5" s="14"/>
      <c r="W5" s="16" t="s">
        <v>47</v>
      </c>
      <c r="X5" s="16" t="s">
        <v>48</v>
      </c>
      <c r="Y5" s="14" t="s">
        <v>95</v>
      </c>
      <c r="Z5" s="17" t="str">
        <f t="shared" si="0"/>
        <v>OK</v>
      </c>
      <c r="AA5" s="17" t="str">
        <f t="shared" si="1"/>
        <v>OK</v>
      </c>
      <c r="AB5" s="17" t="str">
        <f t="shared" si="2"/>
        <v>OK</v>
      </c>
      <c r="AC5" s="17" t="str">
        <f>IF(COUNTA(A5:Y5)=0,"",IF(OR(A5="",B5="",C5="",D5="",E5="",F5="",G5="",H5="",I5="",J5="",K5="",L5="",M5="",N5="",O5="",W5="",X5="",COUNTIF($A$2:$A$301,A5)&gt;1,COUNTIF($D$2:$D$301,D5)&gt;1,ISNA(MATCH(B5,Lists!$A$2:$A$12,0)),ISNA(MATCH(C5,Lists!$B$2:$B$9,0)),ISNA(MATCH(I5,Lists!$C$2:$C$5,0)),ISNA(MATCH(L5,Lists!$D$2:$D$10,0)),ISNA(MATCH(W5,Lists!$E$2:$E$3,0)),X5&lt;&gt;"Yes",K5&lt;&gt;LOWER(K5),ISNUMBER(SEARCH(" ",K5)),O5&lt;&gt;LOWER(O5),ISNUMBER(SEARCH(" ",O5)),AND(OR(B5="repair",B5="bridge"),P5=""),AND(OR(B5="repair",B5="bridge"),Q5=""),AND(U5&lt;&gt;"",V5=""),AND(U5&lt;&gt;"",NOT(OR(RIGHT(LOWER(U5),5)=".webp",RIGHT(LOWER(U5),4)=".png",RIGHT(LOWER(U5),4)=".jpg",RIGHT(LOWER(U5),5)=".jpeg")))),"Needs Fix",IF(OR(LEN(J5)&lt;40,Z5&lt;&gt;"OK",AB5&lt;&gt;"OK",R5="",AND(OR(B5="easyBoss",B5="mediumBoss",B5="finalBoss",B5="legendaryBoss"),W5&lt;&gt;"Yes")),"Warning","Ready")))</f>
        <v>Ready</v>
      </c>
      <c r="AD5" s="11" t="str">
        <f>IF(AC5="","",IF(AC5="Ready","Ready",IF(A5="","Missing QuestionID; ","")&amp;IF(B5="","Missing Pool; ",IF(ISNA(MATCH(B5,Lists!$A$2:$A$12,0)),"Invalid Pool; ",""))&amp;IF(C5="","Missing Difficulty; ",IF(ISNA(MATCH(C5,Lists!$B$2:$B$9,0)),"Invalid Difficulty; ",""))&amp;IF(D5="","Missing QuestionText; ","")&amp;IF(E5="","Missing OptionA; ","")&amp;IF(F5="","Missing OptionB; ","")&amp;IF(G5="","Missing OptionC; ","")&amp;IF(H5="","Missing OptionD; ","")&amp;IF(I5="","Missing CorrectAnswer; ",IF(ISNA(MATCH(I5,Lists!$C$2:$C$5,0)),"CorrectAnswer must be A, B, C, or D; ",""))&amp;IF(J5="","Missing Feedback; ",IF(LEN(J5)&lt;40,"Feedback may be too short; ",""))&amp;IF(K5="","Missing Tag; ",IF(OR(K5&lt;&gt;LOWER(K5),ISNUMBER(SEARCH(" ",K5))),"Tag must be lowercase with no spaces; ",""))&amp;IF(L5="","Missing Type; ",IF(ISNA(MATCH(L5,Lists!$D$2:$D$10,0)),"Invalid Type; ",""))&amp;IF(M5="","Missing Objective; ","")&amp;IF(N5="","Missing ObjectiveLabel; ","")&amp;IF(O5="","Missing PrimarySkill; ",IF(OR(O5&lt;&gt;LOWER(O5),ISNUMBER(SEARCH(" ",O5))),"PrimarySkill must be lowercase with no spaces; ",""))&amp;IF(AND(OR(B5="repair",B5="bridge"),P5=""),"Repair/Bridge item needs RepairSkill; ","")&amp;IF(AND(OR(B5="repair",B5="bridge"),Q5=""),"Repair/Bridge item needs CommonError; ","")&amp;IF(R5="","ConceptCluster recommended; ","")&amp;IF(AND(U5&lt;&gt;"",V5=""),"ImageAccessibilityNote required when ImageFile is used; ","")&amp;IF(AND(U5&lt;&gt;"",NOT(OR(RIGHT(LOWER(U5),5)=".webp",RIGHT(LOWER(U5),4)=".png",RIGHT(LOWER(U5),4)=".jpg",RIGHT(LOWER(U5),5)=".jpeg"))),"Invalid image extension; ","")&amp;IF(W5="","Missing BossEligible; ",IF(ISNA(MATCH(W5,Lists!$E$2:$E$3,0)),"BossEligible must be Yes or No; ",""))&amp;IF(X5&lt;&gt;"Yes","Correct answer has not been verified; ","")&amp;IF(AA5&lt;&gt;"OK",AA5&amp;"; ","")&amp;IF(AB5&lt;&gt;"OK",AB5&amp;"; ","")&amp;IF(Z5&lt;&gt;"OK",Z5&amp;"; ","")&amp;IF(AND(OR(B5="easyBoss",B5="mediumBoss",B5="finalBoss",B5="legendaryBoss"),W5&lt;&gt;"Yes"),"Boss-pool item should be BossEligible = Yes; ","")))</f>
        <v>Ready</v>
      </c>
      <c r="AE5" s="11" t="str">
        <f t="shared" si="3"/>
        <v>{ id:5010, q:"Which cost changes when a firm produces one additional unit?", options:["Average fixed cost","Marginal cost","Total fixed cost","Economic profit"], a:1, tag:"costs", type:"definition", objective:"8.3", primarySkill:"marginal_cost", repairSkill:"marginal_cost", commonError:"confuses_marginal_and_average_cost", difficulty:"repair", conceptCluster:"cost_structure", hint:"Focus on the word additional.", feedback:"Marginal cost measures the change in total cost caused by producing one additional unit." },</v>
      </c>
    </row>
    <row r="6" spans="1:31" ht="45" customHeight="1">
      <c r="A6" s="15">
        <v>6010</v>
      </c>
      <c r="B6" s="15" t="s">
        <v>96</v>
      </c>
      <c r="C6" s="15" t="s">
        <v>96</v>
      </c>
      <c r="D6" s="12" t="s">
        <v>97</v>
      </c>
      <c r="E6" s="12" t="s">
        <v>98</v>
      </c>
      <c r="F6" s="12" t="s">
        <v>99</v>
      </c>
      <c r="G6" s="12" t="s">
        <v>100</v>
      </c>
      <c r="H6" s="12" t="s">
        <v>101</v>
      </c>
      <c r="I6" s="15" t="s">
        <v>102</v>
      </c>
      <c r="J6" s="12" t="s">
        <v>103</v>
      </c>
      <c r="K6" s="12" t="s">
        <v>39</v>
      </c>
      <c r="L6" s="12" t="s">
        <v>104</v>
      </c>
      <c r="M6" s="12" t="s">
        <v>41</v>
      </c>
      <c r="N6" s="12" t="s">
        <v>105</v>
      </c>
      <c r="O6" s="13" t="s">
        <v>43</v>
      </c>
      <c r="P6" s="13" t="s">
        <v>43</v>
      </c>
      <c r="Q6" s="13" t="s">
        <v>106</v>
      </c>
      <c r="R6" s="13" t="s">
        <v>45</v>
      </c>
      <c r="S6" s="13" t="s">
        <v>107</v>
      </c>
      <c r="T6" s="13" t="s">
        <v>108</v>
      </c>
      <c r="U6" s="14"/>
      <c r="V6" s="14"/>
      <c r="W6" s="16" t="s">
        <v>47</v>
      </c>
      <c r="X6" s="16" t="s">
        <v>48</v>
      </c>
      <c r="Y6" s="14" t="s">
        <v>109</v>
      </c>
      <c r="Z6" s="17" t="str">
        <f t="shared" si="0"/>
        <v>OK</v>
      </c>
      <c r="AA6" s="17" t="str">
        <f t="shared" si="1"/>
        <v>OK</v>
      </c>
      <c r="AB6" s="17" t="str">
        <f t="shared" si="2"/>
        <v>OK</v>
      </c>
      <c r="AC6" s="17" t="str">
        <f>IF(COUNTA(A6:Y6)=0,"",IF(OR(A6="",B6="",C6="",D6="",E6="",F6="",G6="",H6="",I6="",J6="",K6="",L6="",M6="",N6="",O6="",W6="",X6="",COUNTIF($A$2:$A$301,A6)&gt;1,COUNTIF($D$2:$D$301,D6)&gt;1,ISNA(MATCH(B6,Lists!$A$2:$A$12,0)),ISNA(MATCH(C6,Lists!$B$2:$B$9,0)),ISNA(MATCH(I6,Lists!$C$2:$C$5,0)),ISNA(MATCH(L6,Lists!$D$2:$D$10,0)),ISNA(MATCH(W6,Lists!$E$2:$E$3,0)),X6&lt;&gt;"Yes",K6&lt;&gt;LOWER(K6),ISNUMBER(SEARCH(" ",K6)),O6&lt;&gt;LOWER(O6),ISNUMBER(SEARCH(" ",O6)),AND(OR(B6="repair",B6="bridge"),P6=""),AND(OR(B6="repair",B6="bridge"),Q6=""),AND(U6&lt;&gt;"",V6=""),AND(U6&lt;&gt;"",NOT(OR(RIGHT(LOWER(U6),5)=".webp",RIGHT(LOWER(U6),4)=".png",RIGHT(LOWER(U6),4)=".jpg",RIGHT(LOWER(U6),5)=".jpeg")))),"Needs Fix",IF(OR(LEN(J6)&lt;40,Z6&lt;&gt;"OK",AB6&lt;&gt;"OK",R6="",AND(OR(B6="easyBoss",B6="mediumBoss",B6="finalBoss",B6="legendaryBoss"),W6&lt;&gt;"Yes")),"Warning","Ready")))</f>
        <v>Ready</v>
      </c>
      <c r="AD6" s="11" t="str">
        <f>IF(AC6="","",IF(AC6="Ready","Ready",IF(A6="","Missing QuestionID; ","")&amp;IF(B6="","Missing Pool; ",IF(ISNA(MATCH(B6,Lists!$A$2:$A$12,0)),"Invalid Pool; ",""))&amp;IF(C6="","Missing Difficulty; ",IF(ISNA(MATCH(C6,Lists!$B$2:$B$9,0)),"Invalid Difficulty; ",""))&amp;IF(D6="","Missing QuestionText; ","")&amp;IF(E6="","Missing OptionA; ","")&amp;IF(F6="","Missing OptionB; ","")&amp;IF(G6="","Missing OptionC; ","")&amp;IF(H6="","Missing OptionD; ","")&amp;IF(I6="","Missing CorrectAnswer; ",IF(ISNA(MATCH(I6,Lists!$C$2:$C$5,0)),"CorrectAnswer must be A, B, C, or D; ",""))&amp;IF(J6="","Missing Feedback; ",IF(LEN(J6)&lt;40,"Feedback may be too short; ",""))&amp;IF(K6="","Missing Tag; ",IF(OR(K6&lt;&gt;LOWER(K6),ISNUMBER(SEARCH(" ",K6))),"Tag must be lowercase with no spaces; ",""))&amp;IF(L6="","Missing Type; ",IF(ISNA(MATCH(L6,Lists!$D$2:$D$10,0)),"Invalid Type; ",""))&amp;IF(M6="","Missing Objective; ","")&amp;IF(N6="","Missing ObjectiveLabel; ","")&amp;IF(O6="","Missing PrimarySkill; ",IF(OR(O6&lt;&gt;LOWER(O6),ISNUMBER(SEARCH(" ",O6))),"PrimarySkill must be lowercase with no spaces; ",""))&amp;IF(AND(OR(B6="repair",B6="bridge"),P6=""),"Repair/Bridge item needs RepairSkill; ","")&amp;IF(AND(OR(B6="repair",B6="bridge"),Q6=""),"Repair/Bridge item needs CommonError; ","")&amp;IF(R6="","ConceptCluster recommended; ","")&amp;IF(AND(U6&lt;&gt;"",V6=""),"ImageAccessibilityNote required when ImageFile is used; ","")&amp;IF(AND(U6&lt;&gt;"",NOT(OR(RIGHT(LOWER(U6),5)=".webp",RIGHT(LOWER(U6),4)=".png",RIGHT(LOWER(U6),4)=".jpg",RIGHT(LOWER(U6),5)=".jpeg"))),"Invalid image extension; ","")&amp;IF(W6="","Missing BossEligible; ",IF(ISNA(MATCH(W6,Lists!$E$2:$E$3,0)),"BossEligible must be Yes or No; ",""))&amp;IF(X6&lt;&gt;"Yes","Correct answer has not been verified; ","")&amp;IF(AA6&lt;&gt;"OK",AA6&amp;"; ","")&amp;IF(AB6&lt;&gt;"OK",AB6&amp;"; ","")&amp;IF(Z6&lt;&gt;"OK",Z6&amp;"; ","")&amp;IF(AND(OR(B6="easyBoss",B6="mediumBoss",B6="finalBoss",B6="legendaryBoss"),W6&lt;&gt;"Yes"),"Boss-pool item should be BossEligible = Yes; ","")))</f>
        <v>Ready</v>
      </c>
      <c r="AE6" s="11" t="str">
        <f t="shared" si="3"/>
        <v>{ id:6010, q:"A firm's total cost rises from $420 to $465 when output increases from 20 to 21 units. What is marginal cost?", options:["$21","$22.50","$45","$465"], a:2, tag:"costs", type:"calculation", objective:"8.3", primarySkill:"marginal_cost", secondarySkills:["total_cost_change"], repairSkill:"marginal_cost", commonError:"uses_total_cost_instead_of_change_in_cost", difficulty:"bridge", conceptCluster:"cost_structure", hint:"Use the change in total cost, not total cost itself.", feedback:"Marginal cost is the change in total cost divided by the change in output: ($465 - $420) / (21 - 20) = $45." },</v>
      </c>
    </row>
    <row r="7" spans="1:31" ht="45" customHeight="1">
      <c r="A7" s="15">
        <v>2005</v>
      </c>
      <c r="B7" s="15" t="s">
        <v>110</v>
      </c>
      <c r="C7" s="15" t="s">
        <v>111</v>
      </c>
      <c r="D7" s="12" t="s">
        <v>112</v>
      </c>
      <c r="E7" s="12" t="s">
        <v>113</v>
      </c>
      <c r="F7" s="12" t="s">
        <v>114</v>
      </c>
      <c r="G7" s="12" t="s">
        <v>115</v>
      </c>
      <c r="H7" s="12" t="s">
        <v>116</v>
      </c>
      <c r="I7" s="15" t="s">
        <v>37</v>
      </c>
      <c r="J7" s="12" t="s">
        <v>117</v>
      </c>
      <c r="K7" s="12" t="s">
        <v>57</v>
      </c>
      <c r="L7" s="12" t="s">
        <v>118</v>
      </c>
      <c r="M7" s="12" t="s">
        <v>59</v>
      </c>
      <c r="N7" s="12" t="s">
        <v>119</v>
      </c>
      <c r="O7" s="13" t="s">
        <v>61</v>
      </c>
      <c r="P7" s="13" t="s">
        <v>61</v>
      </c>
      <c r="Q7" s="13" t="s">
        <v>62</v>
      </c>
      <c r="R7" s="13" t="s">
        <v>63</v>
      </c>
      <c r="S7" s="13" t="s">
        <v>120</v>
      </c>
      <c r="T7" s="13"/>
      <c r="U7" s="14"/>
      <c r="V7" s="14"/>
      <c r="W7" s="16" t="s">
        <v>48</v>
      </c>
      <c r="X7" s="16" t="s">
        <v>48</v>
      </c>
      <c r="Y7" s="14" t="s">
        <v>121</v>
      </c>
      <c r="Z7" s="17" t="str">
        <f t="shared" si="0"/>
        <v>OK</v>
      </c>
      <c r="AA7" s="17" t="str">
        <f t="shared" si="1"/>
        <v>OK</v>
      </c>
      <c r="AB7" s="17" t="str">
        <f t="shared" si="2"/>
        <v>OK</v>
      </c>
      <c r="AC7" s="17" t="str">
        <f>IF(COUNTA(A7:Y7)=0,"",IF(OR(A7="",B7="",C7="",D7="",E7="",F7="",G7="",H7="",I7="",J7="",K7="",L7="",M7="",N7="",O7="",W7="",X7="",COUNTIF($A$2:$A$301,A7)&gt;1,COUNTIF($D$2:$D$301,D7)&gt;1,ISNA(MATCH(B7,Lists!$A$2:$A$12,0)),ISNA(MATCH(C7,Lists!$B$2:$B$9,0)),ISNA(MATCH(I7,Lists!$C$2:$C$5,0)),ISNA(MATCH(L7,Lists!$D$2:$D$10,0)),ISNA(MATCH(W7,Lists!$E$2:$E$3,0)),X7&lt;&gt;"Yes",K7&lt;&gt;LOWER(K7),ISNUMBER(SEARCH(" ",K7)),O7&lt;&gt;LOWER(O7),ISNUMBER(SEARCH(" ",O7)),AND(OR(B7="repair",B7="bridge"),P7=""),AND(OR(B7="repair",B7="bridge"),Q7=""),AND(U7&lt;&gt;"",V7=""),AND(U7&lt;&gt;"",NOT(OR(RIGHT(LOWER(U7),5)=".webp",RIGHT(LOWER(U7),4)=".png",RIGHT(LOWER(U7),4)=".jpg",RIGHT(LOWER(U7),5)=".jpeg")))),"Needs Fix",IF(OR(LEN(J7)&lt;40,Z7&lt;&gt;"OK",AB7&lt;&gt;"OK",R7="",AND(OR(B7="easyBoss",B7="mediumBoss",B7="finalBoss",B7="legendaryBoss"),W7&lt;&gt;"Yes")),"Warning","Ready")))</f>
        <v>Ready</v>
      </c>
      <c r="AD7" s="11" t="str">
        <f>IF(AC7="","",IF(AC7="Ready","Ready",IF(A7="","Missing QuestionID; ","")&amp;IF(B7="","Missing Pool; ",IF(ISNA(MATCH(B7,Lists!$A$2:$A$12,0)),"Invalid Pool; ",""))&amp;IF(C7="","Missing Difficulty; ",IF(ISNA(MATCH(C7,Lists!$B$2:$B$9,0)),"Invalid Difficulty; ",""))&amp;IF(D7="","Missing QuestionText; ","")&amp;IF(E7="","Missing OptionA; ","")&amp;IF(F7="","Missing OptionB; ","")&amp;IF(G7="","Missing OptionC; ","")&amp;IF(H7="","Missing OptionD; ","")&amp;IF(I7="","Missing CorrectAnswer; ",IF(ISNA(MATCH(I7,Lists!$C$2:$C$5,0)),"CorrectAnswer must be A, B, C, or D; ",""))&amp;IF(J7="","Missing Feedback; ",IF(LEN(J7)&lt;40,"Feedback may be too short; ",""))&amp;IF(K7="","Missing Tag; ",IF(OR(K7&lt;&gt;LOWER(K7),ISNUMBER(SEARCH(" ",K7))),"Tag must be lowercase with no spaces; ",""))&amp;IF(L7="","Missing Type; ",IF(ISNA(MATCH(L7,Lists!$D$2:$D$10,0)),"Invalid Type; ",""))&amp;IF(M7="","Missing Objective; ","")&amp;IF(N7="","Missing ObjectiveLabel; ","")&amp;IF(O7="","Missing PrimarySkill; ",IF(OR(O7&lt;&gt;LOWER(O7),ISNUMBER(SEARCH(" ",O7))),"PrimarySkill must be lowercase with no spaces; ",""))&amp;IF(AND(OR(B7="repair",B7="bridge"),P7=""),"Repair/Bridge item needs RepairSkill; ","")&amp;IF(AND(OR(B7="repair",B7="bridge"),Q7=""),"Repair/Bridge item needs CommonError; ","")&amp;IF(R7="","ConceptCluster recommended; ","")&amp;IF(AND(U7&lt;&gt;"",V7=""),"ImageAccessibilityNote required when ImageFile is used; ","")&amp;IF(AND(U7&lt;&gt;"",NOT(OR(RIGHT(LOWER(U7),5)=".webp",RIGHT(LOWER(U7),4)=".png",RIGHT(LOWER(U7),4)=".jpg",RIGHT(LOWER(U7),5)=".jpeg"))),"Invalid image extension; ","")&amp;IF(W7="","Missing BossEligible; ",IF(ISNA(MATCH(W7,Lists!$E$2:$E$3,0)),"BossEligible must be Yes or No; ",""))&amp;IF(X7&lt;&gt;"Yes","Correct answer has not been verified; ","")&amp;IF(AA7&lt;&gt;"OK",AA7&amp;"; ","")&amp;IF(AB7&lt;&gt;"OK",AB7&amp;"; ","")&amp;IF(Z7&lt;&gt;"OK",Z7&amp;"; ","")&amp;IF(AND(OR(B7="easyBoss",B7="mediumBoss",B7="finalBoss",B7="legendaryBoss"),W7&lt;&gt;"Yes"),"Boss-pool item should be BossEligible = Yes; ","")))</f>
        <v>Ready</v>
      </c>
      <c r="AE7" s="11" t="str">
        <f t="shared" si="3"/>
        <v>{ id:2005, q:"A firm's price is below average total cost but above average variable cost. Which statement is correct?", options:["Shut down immediately because any accounting loss requires closure","Continue in the short run but consider exit if the losses persist","Continue indefinitely because covering variable cost guarantees long-run profit","Increase output until average fixed cost equals the market price"], a:1, tag:"profit", type:"integration", objective:"9.4", primarySkill:"shutdown_rule", secondarySkills:["short_run_loss","long_run_exit"], repairSkill:"shutdown_rule", commonError:"confuses_shutdown_with_exit", difficulty:"boss", conceptCluster:"firm_decisions", feedback:"The firm covers variable cost, so it continues producing in the short run. Persistent losses may cause exit in the long run." },</v>
      </c>
    </row>
    <row r="8" spans="1:31" ht="45" customHeight="1">
      <c r="A8" s="15">
        <v>9005</v>
      </c>
      <c r="B8" s="15" t="s">
        <v>122</v>
      </c>
      <c r="C8" s="15" t="s">
        <v>122</v>
      </c>
      <c r="D8" s="12" t="s">
        <v>123</v>
      </c>
      <c r="E8" s="12" t="s">
        <v>124</v>
      </c>
      <c r="F8" s="12" t="s">
        <v>125</v>
      </c>
      <c r="G8" s="12" t="s">
        <v>126</v>
      </c>
      <c r="H8" s="12" t="s">
        <v>127</v>
      </c>
      <c r="I8" s="15" t="s">
        <v>37</v>
      </c>
      <c r="J8" s="12" t="s">
        <v>128</v>
      </c>
      <c r="K8" s="12" t="s">
        <v>76</v>
      </c>
      <c r="L8" s="12" t="s">
        <v>129</v>
      </c>
      <c r="M8" s="12" t="s">
        <v>78</v>
      </c>
      <c r="N8" s="12" t="s">
        <v>130</v>
      </c>
      <c r="O8" s="13" t="s">
        <v>80</v>
      </c>
      <c r="P8" s="13" t="s">
        <v>81</v>
      </c>
      <c r="Q8" s="13" t="s">
        <v>131</v>
      </c>
      <c r="R8" s="13" t="s">
        <v>83</v>
      </c>
      <c r="S8" s="13" t="s">
        <v>132</v>
      </c>
      <c r="T8" s="13"/>
      <c r="U8" s="14"/>
      <c r="V8" s="14"/>
      <c r="W8" s="16" t="s">
        <v>48</v>
      </c>
      <c r="X8" s="16" t="s">
        <v>48</v>
      </c>
      <c r="Y8" s="14" t="s">
        <v>133</v>
      </c>
      <c r="Z8" s="17" t="str">
        <f t="shared" si="0"/>
        <v>OK</v>
      </c>
      <c r="AA8" s="17" t="str">
        <f t="shared" si="1"/>
        <v>OK</v>
      </c>
      <c r="AB8" s="17" t="str">
        <f t="shared" si="2"/>
        <v>OK</v>
      </c>
      <c r="AC8" s="17" t="str">
        <f>IF(COUNTA(A8:Y8)=0,"",IF(OR(A8="",B8="",C8="",D8="",E8="",F8="",G8="",H8="",I8="",J8="",K8="",L8="",M8="",N8="",O8="",W8="",X8="",COUNTIF($A$2:$A$301,A8)&gt;1,COUNTIF($D$2:$D$301,D8)&gt;1,ISNA(MATCH(B8,Lists!$A$2:$A$12,0)),ISNA(MATCH(C8,Lists!$B$2:$B$9,0)),ISNA(MATCH(I8,Lists!$C$2:$C$5,0)),ISNA(MATCH(L8,Lists!$D$2:$D$10,0)),ISNA(MATCH(W8,Lists!$E$2:$E$3,0)),X8&lt;&gt;"Yes",K8&lt;&gt;LOWER(K8),ISNUMBER(SEARCH(" ",K8)),O8&lt;&gt;LOWER(O8),ISNUMBER(SEARCH(" ",O8)),AND(OR(B8="repair",B8="bridge"),P8=""),AND(OR(B8="repair",B8="bridge"),Q8=""),AND(U8&lt;&gt;"",V8=""),AND(U8&lt;&gt;"",NOT(OR(RIGHT(LOWER(U8),5)=".webp",RIGHT(LOWER(U8),4)=".png",RIGHT(LOWER(U8),4)=".jpg",RIGHT(LOWER(U8),5)=".jpeg")))),"Needs Fix",IF(OR(LEN(J8)&lt;40,Z8&lt;&gt;"OK",AB8&lt;&gt;"OK",R8="",AND(OR(B8="easyBoss",B8="mediumBoss",B8="finalBoss",B8="legendaryBoss"),W8&lt;&gt;"Yes")),"Warning","Ready")))</f>
        <v>Ready</v>
      </c>
      <c r="AD8" s="11" t="str">
        <f>IF(AC8="","",IF(AC8="Ready","Ready",IF(A8="","Missing QuestionID; ","")&amp;IF(B8="","Missing Pool; ",IF(ISNA(MATCH(B8,Lists!$A$2:$A$12,0)),"Invalid Pool; ",""))&amp;IF(C8="","Missing Difficulty; ",IF(ISNA(MATCH(C8,Lists!$B$2:$B$9,0)),"Invalid Difficulty; ",""))&amp;IF(D8="","Missing QuestionText; ","")&amp;IF(E8="","Missing OptionA; ","")&amp;IF(F8="","Missing OptionB; ","")&amp;IF(G8="","Missing OptionC; ","")&amp;IF(H8="","Missing OptionD; ","")&amp;IF(I8="","Missing CorrectAnswer; ",IF(ISNA(MATCH(I8,Lists!$C$2:$C$5,0)),"CorrectAnswer must be A, B, C, or D; ",""))&amp;IF(J8="","Missing Feedback; ",IF(LEN(J8)&lt;40,"Feedback may be too short; ",""))&amp;IF(K8="","Missing Tag; ",IF(OR(K8&lt;&gt;LOWER(K8),ISNUMBER(SEARCH(" ",K8))),"Tag must be lowercase with no spaces; ",""))&amp;IF(L8="","Missing Type; ",IF(ISNA(MATCH(L8,Lists!$D$2:$D$10,0)),"Invalid Type; ",""))&amp;IF(M8="","Missing Objective; ","")&amp;IF(N8="","Missing ObjectiveLabel; ","")&amp;IF(O8="","Missing PrimarySkill; ",IF(OR(O8&lt;&gt;LOWER(O8),ISNUMBER(SEARCH(" ",O8))),"PrimarySkill must be lowercase with no spaces; ",""))&amp;IF(AND(OR(B8="repair",B8="bridge"),P8=""),"Repair/Bridge item needs RepairSkill; ","")&amp;IF(AND(OR(B8="repair",B8="bridge"),Q8=""),"Repair/Bridge item needs CommonError; ","")&amp;IF(R8="","ConceptCluster recommended; ","")&amp;IF(AND(U8&lt;&gt;"",V8=""),"ImageAccessibilityNote required when ImageFile is used; ","")&amp;IF(AND(U8&lt;&gt;"",NOT(OR(RIGHT(LOWER(U8),5)=".webp",RIGHT(LOWER(U8),4)=".png",RIGHT(LOWER(U8),4)=".jpg",RIGHT(LOWER(U8),5)=".jpeg"))),"Invalid image extension; ","")&amp;IF(W8="","Missing BossEligible; ",IF(ISNA(MATCH(W8,Lists!$E$2:$E$3,0)),"BossEligible must be Yes or No; ",""))&amp;IF(X8&lt;&gt;"Yes","Correct answer has not been verified; ","")&amp;IF(AA8&lt;&gt;"OK",AA8&amp;"; ","")&amp;IF(AB8&lt;&gt;"OK",AB8&amp;"; ","")&amp;IF(Z8&lt;&gt;"OK",Z8&amp;"; ","")&amp;IF(AND(OR(B8="easyBoss",B8="mediumBoss",B8="finalBoss",B8="legendaryBoss"),W8&lt;&gt;"Yes"),"Boss-pool item should be BossEligible = Yes; ","")))</f>
        <v>Ready</v>
      </c>
      <c r="AE8" s="11" t="str">
        <f t="shared" si="3"/>
        <v>{ id:9005, q:"A competitive industry experiences a permanent increase in demand and a simultaneous increase in a fixed input cost. Which long-run outcome is most defensible?", options:["Industry output must return to its original level because fixed cost never affects long-run equilibrium","Entry can expand industry output, but the higher fixed cost raises the long-run break-even price","Every incumbent firm must expand output because higher demand guarantees permanent economic profit","The higher fixed cost forces immediate shutdown because firms cannot cover average total cost"], a:1, tag:"market", type:"synthesis", objective:"10.2", primarySkill:"long_run_adjustment", secondarySkills:["fixed_cost","zero_profit_condition"], repairSkill:"entry_exit", commonError:"treats_fixed_cost_as_irrelevant_to_long_run_equilibrium", difficulty:"legendary", conceptCluster:"competitive_adjustment", feedback:"The demand increase creates short-run profit and encourages entry. The higher fixed cost raises average total cost and therefore the price required for firms to earn zero economic profit in long-run equilibrium." },</v>
      </c>
    </row>
    <row r="9" spans="1:31" ht="45" customHeight="1">
      <c r="A9" s="15"/>
      <c r="B9" s="15"/>
      <c r="C9" s="15"/>
      <c r="D9" s="12"/>
      <c r="E9" s="12"/>
      <c r="F9" s="12"/>
      <c r="G9" s="12"/>
      <c r="H9" s="12"/>
      <c r="I9" s="15"/>
      <c r="J9" s="12"/>
      <c r="K9" s="12"/>
      <c r="L9" s="12"/>
      <c r="M9" s="12"/>
      <c r="N9" s="12"/>
      <c r="O9" s="13"/>
      <c r="P9" s="13"/>
      <c r="Q9" s="13"/>
      <c r="R9" s="13"/>
      <c r="S9" s="13"/>
      <c r="T9" s="13"/>
      <c r="U9" s="14"/>
      <c r="V9" s="14"/>
      <c r="W9" s="16"/>
      <c r="X9" s="16"/>
      <c r="Y9" s="14"/>
      <c r="Z9" s="17" t="str">
        <f t="shared" si="0"/>
        <v/>
      </c>
      <c r="AA9" s="17" t="str">
        <f t="shared" si="1"/>
        <v/>
      </c>
      <c r="AB9" s="17" t="str">
        <f t="shared" si="2"/>
        <v/>
      </c>
      <c r="AC9" s="17" t="str">
        <f>IF(COUNTA(A9:Y9)=0,"",IF(OR(A9="",B9="",C9="",D9="",E9="",F9="",G9="",H9="",I9="",J9="",K9="",L9="",M9="",N9="",O9="",W9="",X9="",COUNTIF($A$2:$A$301,A9)&gt;1,COUNTIF($D$2:$D$301,D9)&gt;1,ISNA(MATCH(B9,Lists!$A$2:$A$12,0)),ISNA(MATCH(C9,Lists!$B$2:$B$9,0)),ISNA(MATCH(I9,Lists!$C$2:$C$5,0)),ISNA(MATCH(L9,Lists!$D$2:$D$10,0)),ISNA(MATCH(W9,Lists!$E$2:$E$3,0)),X9&lt;&gt;"Yes",K9&lt;&gt;LOWER(K9),ISNUMBER(SEARCH(" ",K9)),O9&lt;&gt;LOWER(O9),ISNUMBER(SEARCH(" ",O9)),AND(OR(B9="repair",B9="bridge"),P9=""),AND(OR(B9="repair",B9="bridge"),Q9=""),AND(U9&lt;&gt;"",V9=""),AND(U9&lt;&gt;"",NOT(OR(RIGHT(LOWER(U9),5)=".webp",RIGHT(LOWER(U9),4)=".png",RIGHT(LOWER(U9),4)=".jpg",RIGHT(LOWER(U9),5)=".jpeg")))),"Needs Fix",IF(OR(LEN(J9)&lt;40,Z9&lt;&gt;"OK",AB9&lt;&gt;"OK",R9="",AND(OR(B9="easyBoss",B9="mediumBoss",B9="finalBoss",B9="legendaryBoss"),W9&lt;&gt;"Yes")),"Warning","Ready")))</f>
        <v/>
      </c>
      <c r="AD9" s="11" t="str">
        <f>IF(AC9="","",IF(AC9="Ready","Ready",IF(A9="","Missing QuestionID; ","")&amp;IF(B9="","Missing Pool; ",IF(ISNA(MATCH(B9,Lists!$A$2:$A$12,0)),"Invalid Pool; ",""))&amp;IF(C9="","Missing Difficulty; ",IF(ISNA(MATCH(C9,Lists!$B$2:$B$9,0)),"Invalid Difficulty; ",""))&amp;IF(D9="","Missing QuestionText; ","")&amp;IF(E9="","Missing OptionA; ","")&amp;IF(F9="","Missing OptionB; ","")&amp;IF(G9="","Missing OptionC; ","")&amp;IF(H9="","Missing OptionD; ","")&amp;IF(I9="","Missing CorrectAnswer; ",IF(ISNA(MATCH(I9,Lists!$C$2:$C$5,0)),"CorrectAnswer must be A, B, C, or D; ",""))&amp;IF(J9="","Missing Feedback; ",IF(LEN(J9)&lt;40,"Feedback may be too short; ",""))&amp;IF(K9="","Missing Tag; ",IF(OR(K9&lt;&gt;LOWER(K9),ISNUMBER(SEARCH(" ",K9))),"Tag must be lowercase with no spaces; ",""))&amp;IF(L9="","Missing Type; ",IF(ISNA(MATCH(L9,Lists!$D$2:$D$10,0)),"Invalid Type; ",""))&amp;IF(M9="","Missing Objective; ","")&amp;IF(N9="","Missing ObjectiveLabel; ","")&amp;IF(O9="","Missing PrimarySkill; ",IF(OR(O9&lt;&gt;LOWER(O9),ISNUMBER(SEARCH(" ",O9))),"PrimarySkill must be lowercase with no spaces; ",""))&amp;IF(AND(OR(B9="repair",B9="bridge"),P9=""),"Repair/Bridge item needs RepairSkill; ","")&amp;IF(AND(OR(B9="repair",B9="bridge"),Q9=""),"Repair/Bridge item needs CommonError; ","")&amp;IF(R9="","ConceptCluster recommended; ","")&amp;IF(AND(U9&lt;&gt;"",V9=""),"ImageAccessibilityNote required when ImageFile is used; ","")&amp;IF(AND(U9&lt;&gt;"",NOT(OR(RIGHT(LOWER(U9),5)=".webp",RIGHT(LOWER(U9),4)=".png",RIGHT(LOWER(U9),4)=".jpg",RIGHT(LOWER(U9),5)=".jpeg"))),"Invalid image extension; ","")&amp;IF(W9="","Missing BossEligible; ",IF(ISNA(MATCH(W9,Lists!$E$2:$E$3,0)),"BossEligible must be Yes or No; ",""))&amp;IF(X9&lt;&gt;"Yes","Correct answer has not been verified; ","")&amp;IF(AA9&lt;&gt;"OK",AA9&amp;"; ","")&amp;IF(AB9&lt;&gt;"OK",AB9&amp;"; ","")&amp;IF(Z9&lt;&gt;"OK",Z9&amp;"; ","")&amp;IF(AND(OR(B9="easyBoss",B9="mediumBoss",B9="finalBoss",B9="legendaryBoss"),W9&lt;&gt;"Yes"),"Boss-pool item should be BossEligible = Yes; ","")))</f>
        <v/>
      </c>
      <c r="AE9" s="11" t="str">
        <f t="shared" si="3"/>
        <v/>
      </c>
    </row>
    <row r="10" spans="1:31" ht="45" customHeight="1">
      <c r="A10" s="15"/>
      <c r="B10" s="15"/>
      <c r="C10" s="15"/>
      <c r="D10" s="12"/>
      <c r="E10" s="12"/>
      <c r="F10" s="12"/>
      <c r="G10" s="12"/>
      <c r="H10" s="12"/>
      <c r="I10" s="15"/>
      <c r="J10" s="12"/>
      <c r="K10" s="12"/>
      <c r="L10" s="12"/>
      <c r="M10" s="12"/>
      <c r="N10" s="12"/>
      <c r="O10" s="13"/>
      <c r="P10" s="13"/>
      <c r="Q10" s="13"/>
      <c r="R10" s="13"/>
      <c r="S10" s="13"/>
      <c r="T10" s="13"/>
      <c r="U10" s="14"/>
      <c r="V10" s="14"/>
      <c r="W10" s="16"/>
      <c r="X10" s="16"/>
      <c r="Y10" s="14"/>
      <c r="Z10" s="17" t="str">
        <f t="shared" si="0"/>
        <v/>
      </c>
      <c r="AA10" s="17" t="str">
        <f t="shared" si="1"/>
        <v/>
      </c>
      <c r="AB10" s="17" t="str">
        <f t="shared" si="2"/>
        <v/>
      </c>
      <c r="AC10" s="17" t="str">
        <f>IF(COUNTA(A10:Y10)=0,"",IF(OR(A10="",B10="",C10="",D10="",E10="",F10="",G10="",H10="",I10="",J10="",K10="",L10="",M10="",N10="",O10="",W10="",X10="",COUNTIF($A$2:$A$301,A10)&gt;1,COUNTIF($D$2:$D$301,D10)&gt;1,ISNA(MATCH(B10,Lists!$A$2:$A$12,0)),ISNA(MATCH(C10,Lists!$B$2:$B$9,0)),ISNA(MATCH(I10,Lists!$C$2:$C$5,0)),ISNA(MATCH(L10,Lists!$D$2:$D$10,0)),ISNA(MATCH(W10,Lists!$E$2:$E$3,0)),X10&lt;&gt;"Yes",K10&lt;&gt;LOWER(K10),ISNUMBER(SEARCH(" ",K10)),O10&lt;&gt;LOWER(O10),ISNUMBER(SEARCH(" ",O10)),AND(OR(B10="repair",B10="bridge"),P10=""),AND(OR(B10="repair",B10="bridge"),Q10=""),AND(U10&lt;&gt;"",V10=""),AND(U10&lt;&gt;"",NOT(OR(RIGHT(LOWER(U10),5)=".webp",RIGHT(LOWER(U10),4)=".png",RIGHT(LOWER(U10),4)=".jpg",RIGHT(LOWER(U10),5)=".jpeg")))),"Needs Fix",IF(OR(LEN(J10)&lt;40,Z10&lt;&gt;"OK",AB10&lt;&gt;"OK",R10="",AND(OR(B10="easyBoss",B10="mediumBoss",B10="finalBoss",B10="legendaryBoss"),W10&lt;&gt;"Yes")),"Warning","Ready")))</f>
        <v/>
      </c>
      <c r="AD10" s="11" t="str">
        <f>IF(AC10="","",IF(AC10="Ready","Ready",IF(A10="","Missing QuestionID; ","")&amp;IF(B10="","Missing Pool; ",IF(ISNA(MATCH(B10,Lists!$A$2:$A$12,0)),"Invalid Pool; ",""))&amp;IF(C10="","Missing Difficulty; ",IF(ISNA(MATCH(C10,Lists!$B$2:$B$9,0)),"Invalid Difficulty; ",""))&amp;IF(D10="","Missing QuestionText; ","")&amp;IF(E10="","Missing OptionA; ","")&amp;IF(F10="","Missing OptionB; ","")&amp;IF(G10="","Missing OptionC; ","")&amp;IF(H10="","Missing OptionD; ","")&amp;IF(I10="","Missing CorrectAnswer; ",IF(ISNA(MATCH(I10,Lists!$C$2:$C$5,0)),"CorrectAnswer must be A, B, C, or D; ",""))&amp;IF(J10="","Missing Feedback; ",IF(LEN(J10)&lt;40,"Feedback may be too short; ",""))&amp;IF(K10="","Missing Tag; ",IF(OR(K10&lt;&gt;LOWER(K10),ISNUMBER(SEARCH(" ",K10))),"Tag must be lowercase with no spaces; ",""))&amp;IF(L10="","Missing Type; ",IF(ISNA(MATCH(L10,Lists!$D$2:$D$10,0)),"Invalid Type; ",""))&amp;IF(M10="","Missing Objective; ","")&amp;IF(N10="","Missing ObjectiveLabel; ","")&amp;IF(O10="","Missing PrimarySkill; ",IF(OR(O10&lt;&gt;LOWER(O10),ISNUMBER(SEARCH(" ",O10))),"PrimarySkill must be lowercase with no spaces; ",""))&amp;IF(AND(OR(B10="repair",B10="bridge"),P10=""),"Repair/Bridge item needs RepairSkill; ","")&amp;IF(AND(OR(B10="repair",B10="bridge"),Q10=""),"Repair/Bridge item needs CommonError; ","")&amp;IF(R10="","ConceptCluster recommended; ","")&amp;IF(AND(U10&lt;&gt;"",V10=""),"ImageAccessibilityNote required when ImageFile is used; ","")&amp;IF(AND(U10&lt;&gt;"",NOT(OR(RIGHT(LOWER(U10),5)=".webp",RIGHT(LOWER(U10),4)=".png",RIGHT(LOWER(U10),4)=".jpg",RIGHT(LOWER(U10),5)=".jpeg"))),"Invalid image extension; ","")&amp;IF(W10="","Missing BossEligible; ",IF(ISNA(MATCH(W10,Lists!$E$2:$E$3,0)),"BossEligible must be Yes or No; ",""))&amp;IF(X10&lt;&gt;"Yes","Correct answer has not been verified; ","")&amp;IF(AA10&lt;&gt;"OK",AA10&amp;"; ","")&amp;IF(AB10&lt;&gt;"OK",AB10&amp;"; ","")&amp;IF(Z10&lt;&gt;"OK",Z10&amp;"; ","")&amp;IF(AND(OR(B10="easyBoss",B10="mediumBoss",B10="finalBoss",B10="legendaryBoss"),W10&lt;&gt;"Yes"),"Boss-pool item should be BossEligible = Yes; ","")))</f>
        <v/>
      </c>
      <c r="AE10" s="11" t="str">
        <f t="shared" si="3"/>
        <v/>
      </c>
    </row>
    <row r="11" spans="1:31" ht="45" customHeight="1">
      <c r="A11" s="15"/>
      <c r="B11" s="15"/>
      <c r="C11" s="15"/>
      <c r="D11" s="12"/>
      <c r="E11" s="12"/>
      <c r="F11" s="12"/>
      <c r="G11" s="12"/>
      <c r="H11" s="12"/>
      <c r="I11" s="15"/>
      <c r="J11" s="12"/>
      <c r="K11" s="12"/>
      <c r="L11" s="12"/>
      <c r="M11" s="12"/>
      <c r="N11" s="12"/>
      <c r="O11" s="13"/>
      <c r="P11" s="13"/>
      <c r="Q11" s="13"/>
      <c r="R11" s="13"/>
      <c r="S11" s="13"/>
      <c r="T11" s="13"/>
      <c r="U11" s="14"/>
      <c r="V11" s="14"/>
      <c r="W11" s="16"/>
      <c r="X11" s="16"/>
      <c r="Y11" s="14"/>
      <c r="Z11" s="17" t="str">
        <f t="shared" si="0"/>
        <v/>
      </c>
      <c r="AA11" s="17" t="str">
        <f t="shared" si="1"/>
        <v/>
      </c>
      <c r="AB11" s="17" t="str">
        <f t="shared" si="2"/>
        <v/>
      </c>
      <c r="AC11" s="17" t="str">
        <f>IF(COUNTA(A11:Y11)=0,"",IF(OR(A11="",B11="",C11="",D11="",E11="",F11="",G11="",H11="",I11="",J11="",K11="",L11="",M11="",N11="",O11="",W11="",X11="",COUNTIF($A$2:$A$301,A11)&gt;1,COUNTIF($D$2:$D$301,D11)&gt;1,ISNA(MATCH(B11,Lists!$A$2:$A$12,0)),ISNA(MATCH(C11,Lists!$B$2:$B$9,0)),ISNA(MATCH(I11,Lists!$C$2:$C$5,0)),ISNA(MATCH(L11,Lists!$D$2:$D$10,0)),ISNA(MATCH(W11,Lists!$E$2:$E$3,0)),X11&lt;&gt;"Yes",K11&lt;&gt;LOWER(K11),ISNUMBER(SEARCH(" ",K11)),O11&lt;&gt;LOWER(O11),ISNUMBER(SEARCH(" ",O11)),AND(OR(B11="repair",B11="bridge"),P11=""),AND(OR(B11="repair",B11="bridge"),Q11=""),AND(U11&lt;&gt;"",V11=""),AND(U11&lt;&gt;"",NOT(OR(RIGHT(LOWER(U11),5)=".webp",RIGHT(LOWER(U11),4)=".png",RIGHT(LOWER(U11),4)=".jpg",RIGHT(LOWER(U11),5)=".jpeg")))),"Needs Fix",IF(OR(LEN(J11)&lt;40,Z11&lt;&gt;"OK",AB11&lt;&gt;"OK",R11="",AND(OR(B11="easyBoss",B11="mediumBoss",B11="finalBoss",B11="legendaryBoss"),W11&lt;&gt;"Yes")),"Warning","Ready")))</f>
        <v/>
      </c>
      <c r="AD11" s="11" t="str">
        <f>IF(AC11="","",IF(AC11="Ready","Ready",IF(A11="","Missing QuestionID; ","")&amp;IF(B11="","Missing Pool; ",IF(ISNA(MATCH(B11,Lists!$A$2:$A$12,0)),"Invalid Pool; ",""))&amp;IF(C11="","Missing Difficulty; ",IF(ISNA(MATCH(C11,Lists!$B$2:$B$9,0)),"Invalid Difficulty; ",""))&amp;IF(D11="","Missing QuestionText; ","")&amp;IF(E11="","Missing OptionA; ","")&amp;IF(F11="","Missing OptionB; ","")&amp;IF(G11="","Missing OptionC; ","")&amp;IF(H11="","Missing OptionD; ","")&amp;IF(I11="","Missing CorrectAnswer; ",IF(ISNA(MATCH(I11,Lists!$C$2:$C$5,0)),"CorrectAnswer must be A, B, C, or D; ",""))&amp;IF(J11="","Missing Feedback; ",IF(LEN(J11)&lt;40,"Feedback may be too short; ",""))&amp;IF(K11="","Missing Tag; ",IF(OR(K11&lt;&gt;LOWER(K11),ISNUMBER(SEARCH(" ",K11))),"Tag must be lowercase with no spaces; ",""))&amp;IF(L11="","Missing Type; ",IF(ISNA(MATCH(L11,Lists!$D$2:$D$10,0)),"Invalid Type; ",""))&amp;IF(M11="","Missing Objective; ","")&amp;IF(N11="","Missing ObjectiveLabel; ","")&amp;IF(O11="","Missing PrimarySkill; ",IF(OR(O11&lt;&gt;LOWER(O11),ISNUMBER(SEARCH(" ",O11))),"PrimarySkill must be lowercase with no spaces; ",""))&amp;IF(AND(OR(B11="repair",B11="bridge"),P11=""),"Repair/Bridge item needs RepairSkill; ","")&amp;IF(AND(OR(B11="repair",B11="bridge"),Q11=""),"Repair/Bridge item needs CommonError; ","")&amp;IF(R11="","ConceptCluster recommended; ","")&amp;IF(AND(U11&lt;&gt;"",V11=""),"ImageAccessibilityNote required when ImageFile is used; ","")&amp;IF(AND(U11&lt;&gt;"",NOT(OR(RIGHT(LOWER(U11),5)=".webp",RIGHT(LOWER(U11),4)=".png",RIGHT(LOWER(U11),4)=".jpg",RIGHT(LOWER(U11),5)=".jpeg"))),"Invalid image extension; ","")&amp;IF(W11="","Missing BossEligible; ",IF(ISNA(MATCH(W11,Lists!$E$2:$E$3,0)),"BossEligible must be Yes or No; ",""))&amp;IF(X11&lt;&gt;"Yes","Correct answer has not been verified; ","")&amp;IF(AA11&lt;&gt;"OK",AA11&amp;"; ","")&amp;IF(AB11&lt;&gt;"OK",AB11&amp;"; ","")&amp;IF(Z11&lt;&gt;"OK",Z11&amp;"; ","")&amp;IF(AND(OR(B11="easyBoss",B11="mediumBoss",B11="finalBoss",B11="legendaryBoss"),W11&lt;&gt;"Yes"),"Boss-pool item should be BossEligible = Yes; ","")))</f>
        <v/>
      </c>
      <c r="AE11" s="11" t="str">
        <f t="shared" si="3"/>
        <v/>
      </c>
    </row>
    <row r="12" spans="1:31" ht="45" customHeight="1">
      <c r="A12" s="15"/>
      <c r="B12" s="15"/>
      <c r="C12" s="15"/>
      <c r="D12" s="12"/>
      <c r="E12" s="12"/>
      <c r="F12" s="12"/>
      <c r="G12" s="12"/>
      <c r="H12" s="12"/>
      <c r="I12" s="15"/>
      <c r="J12" s="12"/>
      <c r="K12" s="12"/>
      <c r="L12" s="12"/>
      <c r="M12" s="12"/>
      <c r="N12" s="12"/>
      <c r="O12" s="13"/>
      <c r="P12" s="13"/>
      <c r="Q12" s="13"/>
      <c r="R12" s="13"/>
      <c r="S12" s="13"/>
      <c r="T12" s="13"/>
      <c r="U12" s="14"/>
      <c r="V12" s="14"/>
      <c r="W12" s="16"/>
      <c r="X12" s="16"/>
      <c r="Y12" s="14"/>
      <c r="Z12" s="17" t="str">
        <f t="shared" si="0"/>
        <v/>
      </c>
      <c r="AA12" s="17" t="str">
        <f t="shared" si="1"/>
        <v/>
      </c>
      <c r="AB12" s="17" t="str">
        <f t="shared" si="2"/>
        <v/>
      </c>
      <c r="AC12" s="17" t="str">
        <f>IF(COUNTA(A12:Y12)=0,"",IF(OR(A12="",B12="",C12="",D12="",E12="",F12="",G12="",H12="",I12="",J12="",K12="",L12="",M12="",N12="",O12="",W12="",X12="",COUNTIF($A$2:$A$301,A12)&gt;1,COUNTIF($D$2:$D$301,D12)&gt;1,ISNA(MATCH(B12,Lists!$A$2:$A$12,0)),ISNA(MATCH(C12,Lists!$B$2:$B$9,0)),ISNA(MATCH(I12,Lists!$C$2:$C$5,0)),ISNA(MATCH(L12,Lists!$D$2:$D$10,0)),ISNA(MATCH(W12,Lists!$E$2:$E$3,0)),X12&lt;&gt;"Yes",K12&lt;&gt;LOWER(K12),ISNUMBER(SEARCH(" ",K12)),O12&lt;&gt;LOWER(O12),ISNUMBER(SEARCH(" ",O12)),AND(OR(B12="repair",B12="bridge"),P12=""),AND(OR(B12="repair",B12="bridge"),Q12=""),AND(U12&lt;&gt;"",V12=""),AND(U12&lt;&gt;"",NOT(OR(RIGHT(LOWER(U12),5)=".webp",RIGHT(LOWER(U12),4)=".png",RIGHT(LOWER(U12),4)=".jpg",RIGHT(LOWER(U12),5)=".jpeg")))),"Needs Fix",IF(OR(LEN(J12)&lt;40,Z12&lt;&gt;"OK",AB12&lt;&gt;"OK",R12="",AND(OR(B12="easyBoss",B12="mediumBoss",B12="finalBoss",B12="legendaryBoss"),W12&lt;&gt;"Yes")),"Warning","Ready")))</f>
        <v/>
      </c>
      <c r="AD12" s="11" t="str">
        <f>IF(AC12="","",IF(AC12="Ready","Ready",IF(A12="","Missing QuestionID; ","")&amp;IF(B12="","Missing Pool; ",IF(ISNA(MATCH(B12,Lists!$A$2:$A$12,0)),"Invalid Pool; ",""))&amp;IF(C12="","Missing Difficulty; ",IF(ISNA(MATCH(C12,Lists!$B$2:$B$9,0)),"Invalid Difficulty; ",""))&amp;IF(D12="","Missing QuestionText; ","")&amp;IF(E12="","Missing OptionA; ","")&amp;IF(F12="","Missing OptionB; ","")&amp;IF(G12="","Missing OptionC; ","")&amp;IF(H12="","Missing OptionD; ","")&amp;IF(I12="","Missing CorrectAnswer; ",IF(ISNA(MATCH(I12,Lists!$C$2:$C$5,0)),"CorrectAnswer must be A, B, C, or D; ",""))&amp;IF(J12="","Missing Feedback; ",IF(LEN(J12)&lt;40,"Feedback may be too short; ",""))&amp;IF(K12="","Missing Tag; ",IF(OR(K12&lt;&gt;LOWER(K12),ISNUMBER(SEARCH(" ",K12))),"Tag must be lowercase with no spaces; ",""))&amp;IF(L12="","Missing Type; ",IF(ISNA(MATCH(L12,Lists!$D$2:$D$10,0)),"Invalid Type; ",""))&amp;IF(M12="","Missing Objective; ","")&amp;IF(N12="","Missing ObjectiveLabel; ","")&amp;IF(O12="","Missing PrimarySkill; ",IF(OR(O12&lt;&gt;LOWER(O12),ISNUMBER(SEARCH(" ",O12))),"PrimarySkill must be lowercase with no spaces; ",""))&amp;IF(AND(OR(B12="repair",B12="bridge"),P12=""),"Repair/Bridge item needs RepairSkill; ","")&amp;IF(AND(OR(B12="repair",B12="bridge"),Q12=""),"Repair/Bridge item needs CommonError; ","")&amp;IF(R12="","ConceptCluster recommended; ","")&amp;IF(AND(U12&lt;&gt;"",V12=""),"ImageAccessibilityNote required when ImageFile is used; ","")&amp;IF(AND(U12&lt;&gt;"",NOT(OR(RIGHT(LOWER(U12),5)=".webp",RIGHT(LOWER(U12),4)=".png",RIGHT(LOWER(U12),4)=".jpg",RIGHT(LOWER(U12),5)=".jpeg"))),"Invalid image extension; ","")&amp;IF(W12="","Missing BossEligible; ",IF(ISNA(MATCH(W12,Lists!$E$2:$E$3,0)),"BossEligible must be Yes or No; ",""))&amp;IF(X12&lt;&gt;"Yes","Correct answer has not been verified; ","")&amp;IF(AA12&lt;&gt;"OK",AA12&amp;"; ","")&amp;IF(AB12&lt;&gt;"OK",AB12&amp;"; ","")&amp;IF(Z12&lt;&gt;"OK",Z12&amp;"; ","")&amp;IF(AND(OR(B12="easyBoss",B12="mediumBoss",B12="finalBoss",B12="legendaryBoss"),W12&lt;&gt;"Yes"),"Boss-pool item should be BossEligible = Yes; ","")))</f>
        <v/>
      </c>
      <c r="AE12" s="11" t="str">
        <f t="shared" si="3"/>
        <v/>
      </c>
    </row>
    <row r="13" spans="1:31" ht="45" customHeight="1">
      <c r="A13" s="15"/>
      <c r="B13" s="15"/>
      <c r="C13" s="15"/>
      <c r="D13" s="12"/>
      <c r="E13" s="12"/>
      <c r="F13" s="12"/>
      <c r="G13" s="12"/>
      <c r="H13" s="12"/>
      <c r="I13" s="15"/>
      <c r="J13" s="12"/>
      <c r="K13" s="12"/>
      <c r="L13" s="12"/>
      <c r="M13" s="12"/>
      <c r="N13" s="12"/>
      <c r="O13" s="13"/>
      <c r="P13" s="13"/>
      <c r="Q13" s="13"/>
      <c r="R13" s="13"/>
      <c r="S13" s="13"/>
      <c r="T13" s="13"/>
      <c r="U13" s="14"/>
      <c r="V13" s="14"/>
      <c r="W13" s="16"/>
      <c r="X13" s="16"/>
      <c r="Y13" s="14"/>
      <c r="Z13" s="17" t="str">
        <f t="shared" si="0"/>
        <v/>
      </c>
      <c r="AA13" s="17" t="str">
        <f t="shared" si="1"/>
        <v/>
      </c>
      <c r="AB13" s="17" t="str">
        <f t="shared" si="2"/>
        <v/>
      </c>
      <c r="AC13" s="17" t="str">
        <f>IF(COUNTA(A13:Y13)=0,"",IF(OR(A13="",B13="",C13="",D13="",E13="",F13="",G13="",H13="",I13="",J13="",K13="",L13="",M13="",N13="",O13="",W13="",X13="",COUNTIF($A$2:$A$301,A13)&gt;1,COUNTIF($D$2:$D$301,D13)&gt;1,ISNA(MATCH(B13,Lists!$A$2:$A$12,0)),ISNA(MATCH(C13,Lists!$B$2:$B$9,0)),ISNA(MATCH(I13,Lists!$C$2:$C$5,0)),ISNA(MATCH(L13,Lists!$D$2:$D$10,0)),ISNA(MATCH(W13,Lists!$E$2:$E$3,0)),X13&lt;&gt;"Yes",K13&lt;&gt;LOWER(K13),ISNUMBER(SEARCH(" ",K13)),O13&lt;&gt;LOWER(O13),ISNUMBER(SEARCH(" ",O13)),AND(OR(B13="repair",B13="bridge"),P13=""),AND(OR(B13="repair",B13="bridge"),Q13=""),AND(U13&lt;&gt;"",V13=""),AND(U13&lt;&gt;"",NOT(OR(RIGHT(LOWER(U13),5)=".webp",RIGHT(LOWER(U13),4)=".png",RIGHT(LOWER(U13),4)=".jpg",RIGHT(LOWER(U13),5)=".jpeg")))),"Needs Fix",IF(OR(LEN(J13)&lt;40,Z13&lt;&gt;"OK",AB13&lt;&gt;"OK",R13="",AND(OR(B13="easyBoss",B13="mediumBoss",B13="finalBoss",B13="legendaryBoss"),W13&lt;&gt;"Yes")),"Warning","Ready")))</f>
        <v/>
      </c>
      <c r="AD13" s="11" t="str">
        <f>IF(AC13="","",IF(AC13="Ready","Ready",IF(A13="","Missing QuestionID; ","")&amp;IF(B13="","Missing Pool; ",IF(ISNA(MATCH(B13,Lists!$A$2:$A$12,0)),"Invalid Pool; ",""))&amp;IF(C13="","Missing Difficulty; ",IF(ISNA(MATCH(C13,Lists!$B$2:$B$9,0)),"Invalid Difficulty; ",""))&amp;IF(D13="","Missing QuestionText; ","")&amp;IF(E13="","Missing OptionA; ","")&amp;IF(F13="","Missing OptionB; ","")&amp;IF(G13="","Missing OptionC; ","")&amp;IF(H13="","Missing OptionD; ","")&amp;IF(I13="","Missing CorrectAnswer; ",IF(ISNA(MATCH(I13,Lists!$C$2:$C$5,0)),"CorrectAnswer must be A, B, C, or D; ",""))&amp;IF(J13="","Missing Feedback; ",IF(LEN(J13)&lt;40,"Feedback may be too short; ",""))&amp;IF(K13="","Missing Tag; ",IF(OR(K13&lt;&gt;LOWER(K13),ISNUMBER(SEARCH(" ",K13))),"Tag must be lowercase with no spaces; ",""))&amp;IF(L13="","Missing Type; ",IF(ISNA(MATCH(L13,Lists!$D$2:$D$10,0)),"Invalid Type; ",""))&amp;IF(M13="","Missing Objective; ","")&amp;IF(N13="","Missing ObjectiveLabel; ","")&amp;IF(O13="","Missing PrimarySkill; ",IF(OR(O13&lt;&gt;LOWER(O13),ISNUMBER(SEARCH(" ",O13))),"PrimarySkill must be lowercase with no spaces; ",""))&amp;IF(AND(OR(B13="repair",B13="bridge"),P13=""),"Repair/Bridge item needs RepairSkill; ","")&amp;IF(AND(OR(B13="repair",B13="bridge"),Q13=""),"Repair/Bridge item needs CommonError; ","")&amp;IF(R13="","ConceptCluster recommended; ","")&amp;IF(AND(U13&lt;&gt;"",V13=""),"ImageAccessibilityNote required when ImageFile is used; ","")&amp;IF(AND(U13&lt;&gt;"",NOT(OR(RIGHT(LOWER(U13),5)=".webp",RIGHT(LOWER(U13),4)=".png",RIGHT(LOWER(U13),4)=".jpg",RIGHT(LOWER(U13),5)=".jpeg"))),"Invalid image extension; ","")&amp;IF(W13="","Missing BossEligible; ",IF(ISNA(MATCH(W13,Lists!$E$2:$E$3,0)),"BossEligible must be Yes or No; ",""))&amp;IF(X13&lt;&gt;"Yes","Correct answer has not been verified; ","")&amp;IF(AA13&lt;&gt;"OK",AA13&amp;"; ","")&amp;IF(AB13&lt;&gt;"OK",AB13&amp;"; ","")&amp;IF(Z13&lt;&gt;"OK",Z13&amp;"; ","")&amp;IF(AND(OR(B13="easyBoss",B13="mediumBoss",B13="finalBoss",B13="legendaryBoss"),W13&lt;&gt;"Yes"),"Boss-pool item should be BossEligible = Yes; ","")))</f>
        <v/>
      </c>
      <c r="AE13" s="11" t="str">
        <f t="shared" si="3"/>
        <v/>
      </c>
    </row>
    <row r="14" spans="1:31" ht="45" customHeight="1">
      <c r="A14" s="15"/>
      <c r="B14" s="15"/>
      <c r="C14" s="15"/>
      <c r="D14" s="12"/>
      <c r="E14" s="12"/>
      <c r="F14" s="12"/>
      <c r="G14" s="12"/>
      <c r="H14" s="12"/>
      <c r="I14" s="15"/>
      <c r="J14" s="12"/>
      <c r="K14" s="12"/>
      <c r="L14" s="12"/>
      <c r="M14" s="12"/>
      <c r="N14" s="12"/>
      <c r="O14" s="13"/>
      <c r="P14" s="13"/>
      <c r="Q14" s="13"/>
      <c r="R14" s="13"/>
      <c r="S14" s="13"/>
      <c r="T14" s="13"/>
      <c r="U14" s="14"/>
      <c r="V14" s="14"/>
      <c r="W14" s="16"/>
      <c r="X14" s="16"/>
      <c r="Y14" s="14"/>
      <c r="Z14" s="17" t="str">
        <f t="shared" si="0"/>
        <v/>
      </c>
      <c r="AA14" s="17" t="str">
        <f t="shared" si="1"/>
        <v/>
      </c>
      <c r="AB14" s="17" t="str">
        <f t="shared" si="2"/>
        <v/>
      </c>
      <c r="AC14" s="17" t="str">
        <f>IF(COUNTA(A14:Y14)=0,"",IF(OR(A14="",B14="",C14="",D14="",E14="",F14="",G14="",H14="",I14="",J14="",K14="",L14="",M14="",N14="",O14="",W14="",X14="",COUNTIF($A$2:$A$301,A14)&gt;1,COUNTIF($D$2:$D$301,D14)&gt;1,ISNA(MATCH(B14,Lists!$A$2:$A$12,0)),ISNA(MATCH(C14,Lists!$B$2:$B$9,0)),ISNA(MATCH(I14,Lists!$C$2:$C$5,0)),ISNA(MATCH(L14,Lists!$D$2:$D$10,0)),ISNA(MATCH(W14,Lists!$E$2:$E$3,0)),X14&lt;&gt;"Yes",K14&lt;&gt;LOWER(K14),ISNUMBER(SEARCH(" ",K14)),O14&lt;&gt;LOWER(O14),ISNUMBER(SEARCH(" ",O14)),AND(OR(B14="repair",B14="bridge"),P14=""),AND(OR(B14="repair",B14="bridge"),Q14=""),AND(U14&lt;&gt;"",V14=""),AND(U14&lt;&gt;"",NOT(OR(RIGHT(LOWER(U14),5)=".webp",RIGHT(LOWER(U14),4)=".png",RIGHT(LOWER(U14),4)=".jpg",RIGHT(LOWER(U14),5)=".jpeg")))),"Needs Fix",IF(OR(LEN(J14)&lt;40,Z14&lt;&gt;"OK",AB14&lt;&gt;"OK",R14="",AND(OR(B14="easyBoss",B14="mediumBoss",B14="finalBoss",B14="legendaryBoss"),W14&lt;&gt;"Yes")),"Warning","Ready")))</f>
        <v/>
      </c>
      <c r="AD14" s="11" t="str">
        <f>IF(AC14="","",IF(AC14="Ready","Ready",IF(A14="","Missing QuestionID; ","")&amp;IF(B14="","Missing Pool; ",IF(ISNA(MATCH(B14,Lists!$A$2:$A$12,0)),"Invalid Pool; ",""))&amp;IF(C14="","Missing Difficulty; ",IF(ISNA(MATCH(C14,Lists!$B$2:$B$9,0)),"Invalid Difficulty; ",""))&amp;IF(D14="","Missing QuestionText; ","")&amp;IF(E14="","Missing OptionA; ","")&amp;IF(F14="","Missing OptionB; ","")&amp;IF(G14="","Missing OptionC; ","")&amp;IF(H14="","Missing OptionD; ","")&amp;IF(I14="","Missing CorrectAnswer; ",IF(ISNA(MATCH(I14,Lists!$C$2:$C$5,0)),"CorrectAnswer must be A, B, C, or D; ",""))&amp;IF(J14="","Missing Feedback; ",IF(LEN(J14)&lt;40,"Feedback may be too short; ",""))&amp;IF(K14="","Missing Tag; ",IF(OR(K14&lt;&gt;LOWER(K14),ISNUMBER(SEARCH(" ",K14))),"Tag must be lowercase with no spaces; ",""))&amp;IF(L14="","Missing Type; ",IF(ISNA(MATCH(L14,Lists!$D$2:$D$10,0)),"Invalid Type; ",""))&amp;IF(M14="","Missing Objective; ","")&amp;IF(N14="","Missing ObjectiveLabel; ","")&amp;IF(O14="","Missing PrimarySkill; ",IF(OR(O14&lt;&gt;LOWER(O14),ISNUMBER(SEARCH(" ",O14))),"PrimarySkill must be lowercase with no spaces; ",""))&amp;IF(AND(OR(B14="repair",B14="bridge"),P14=""),"Repair/Bridge item needs RepairSkill; ","")&amp;IF(AND(OR(B14="repair",B14="bridge"),Q14=""),"Repair/Bridge item needs CommonError; ","")&amp;IF(R14="","ConceptCluster recommended; ","")&amp;IF(AND(U14&lt;&gt;"",V14=""),"ImageAccessibilityNote required when ImageFile is used; ","")&amp;IF(AND(U14&lt;&gt;"",NOT(OR(RIGHT(LOWER(U14),5)=".webp",RIGHT(LOWER(U14),4)=".png",RIGHT(LOWER(U14),4)=".jpg",RIGHT(LOWER(U14),5)=".jpeg"))),"Invalid image extension; ","")&amp;IF(W14="","Missing BossEligible; ",IF(ISNA(MATCH(W14,Lists!$E$2:$E$3,0)),"BossEligible must be Yes or No; ",""))&amp;IF(X14&lt;&gt;"Yes","Correct answer has not been verified; ","")&amp;IF(AA14&lt;&gt;"OK",AA14&amp;"; ","")&amp;IF(AB14&lt;&gt;"OK",AB14&amp;"; ","")&amp;IF(Z14&lt;&gt;"OK",Z14&amp;"; ","")&amp;IF(AND(OR(B14="easyBoss",B14="mediumBoss",B14="finalBoss",B14="legendaryBoss"),W14&lt;&gt;"Yes"),"Boss-pool item should be BossEligible = Yes; ","")))</f>
        <v/>
      </c>
      <c r="AE14" s="11" t="str">
        <f t="shared" si="3"/>
        <v/>
      </c>
    </row>
    <row r="15" spans="1:31" ht="45" customHeight="1">
      <c r="A15" s="15"/>
      <c r="B15" s="15"/>
      <c r="C15" s="15"/>
      <c r="D15" s="12"/>
      <c r="E15" s="12"/>
      <c r="F15" s="12"/>
      <c r="G15" s="12"/>
      <c r="H15" s="12"/>
      <c r="I15" s="15"/>
      <c r="J15" s="12"/>
      <c r="K15" s="12"/>
      <c r="L15" s="12"/>
      <c r="M15" s="12"/>
      <c r="N15" s="12"/>
      <c r="O15" s="13"/>
      <c r="P15" s="13"/>
      <c r="Q15" s="13"/>
      <c r="R15" s="13"/>
      <c r="S15" s="13"/>
      <c r="T15" s="13"/>
      <c r="U15" s="14"/>
      <c r="V15" s="14"/>
      <c r="W15" s="16"/>
      <c r="X15" s="16"/>
      <c r="Y15" s="14"/>
      <c r="Z15" s="17" t="str">
        <f t="shared" si="0"/>
        <v/>
      </c>
      <c r="AA15" s="17" t="str">
        <f t="shared" si="1"/>
        <v/>
      </c>
      <c r="AB15" s="17" t="str">
        <f t="shared" si="2"/>
        <v/>
      </c>
      <c r="AC15" s="17" t="str">
        <f>IF(COUNTA(A15:Y15)=0,"",IF(OR(A15="",B15="",C15="",D15="",E15="",F15="",G15="",H15="",I15="",J15="",K15="",L15="",M15="",N15="",O15="",W15="",X15="",COUNTIF($A$2:$A$301,A15)&gt;1,COUNTIF($D$2:$D$301,D15)&gt;1,ISNA(MATCH(B15,Lists!$A$2:$A$12,0)),ISNA(MATCH(C15,Lists!$B$2:$B$9,0)),ISNA(MATCH(I15,Lists!$C$2:$C$5,0)),ISNA(MATCH(L15,Lists!$D$2:$D$10,0)),ISNA(MATCH(W15,Lists!$E$2:$E$3,0)),X15&lt;&gt;"Yes",K15&lt;&gt;LOWER(K15),ISNUMBER(SEARCH(" ",K15)),O15&lt;&gt;LOWER(O15),ISNUMBER(SEARCH(" ",O15)),AND(OR(B15="repair",B15="bridge"),P15=""),AND(OR(B15="repair",B15="bridge"),Q15=""),AND(U15&lt;&gt;"",V15=""),AND(U15&lt;&gt;"",NOT(OR(RIGHT(LOWER(U15),5)=".webp",RIGHT(LOWER(U15),4)=".png",RIGHT(LOWER(U15),4)=".jpg",RIGHT(LOWER(U15),5)=".jpeg")))),"Needs Fix",IF(OR(LEN(J15)&lt;40,Z15&lt;&gt;"OK",AB15&lt;&gt;"OK",R15="",AND(OR(B15="easyBoss",B15="mediumBoss",B15="finalBoss",B15="legendaryBoss"),W15&lt;&gt;"Yes")),"Warning","Ready")))</f>
        <v/>
      </c>
      <c r="AD15" s="11" t="str">
        <f>IF(AC15="","",IF(AC15="Ready","Ready",IF(A15="","Missing QuestionID; ","")&amp;IF(B15="","Missing Pool; ",IF(ISNA(MATCH(B15,Lists!$A$2:$A$12,0)),"Invalid Pool; ",""))&amp;IF(C15="","Missing Difficulty; ",IF(ISNA(MATCH(C15,Lists!$B$2:$B$9,0)),"Invalid Difficulty; ",""))&amp;IF(D15="","Missing QuestionText; ","")&amp;IF(E15="","Missing OptionA; ","")&amp;IF(F15="","Missing OptionB; ","")&amp;IF(G15="","Missing OptionC; ","")&amp;IF(H15="","Missing OptionD; ","")&amp;IF(I15="","Missing CorrectAnswer; ",IF(ISNA(MATCH(I15,Lists!$C$2:$C$5,0)),"CorrectAnswer must be A, B, C, or D; ",""))&amp;IF(J15="","Missing Feedback; ",IF(LEN(J15)&lt;40,"Feedback may be too short; ",""))&amp;IF(K15="","Missing Tag; ",IF(OR(K15&lt;&gt;LOWER(K15),ISNUMBER(SEARCH(" ",K15))),"Tag must be lowercase with no spaces; ",""))&amp;IF(L15="","Missing Type; ",IF(ISNA(MATCH(L15,Lists!$D$2:$D$10,0)),"Invalid Type; ",""))&amp;IF(M15="","Missing Objective; ","")&amp;IF(N15="","Missing ObjectiveLabel; ","")&amp;IF(O15="","Missing PrimarySkill; ",IF(OR(O15&lt;&gt;LOWER(O15),ISNUMBER(SEARCH(" ",O15))),"PrimarySkill must be lowercase with no spaces; ",""))&amp;IF(AND(OR(B15="repair",B15="bridge"),P15=""),"Repair/Bridge item needs RepairSkill; ","")&amp;IF(AND(OR(B15="repair",B15="bridge"),Q15=""),"Repair/Bridge item needs CommonError; ","")&amp;IF(R15="","ConceptCluster recommended; ","")&amp;IF(AND(U15&lt;&gt;"",V15=""),"ImageAccessibilityNote required when ImageFile is used; ","")&amp;IF(AND(U15&lt;&gt;"",NOT(OR(RIGHT(LOWER(U15),5)=".webp",RIGHT(LOWER(U15),4)=".png",RIGHT(LOWER(U15),4)=".jpg",RIGHT(LOWER(U15),5)=".jpeg"))),"Invalid image extension; ","")&amp;IF(W15="","Missing BossEligible; ",IF(ISNA(MATCH(W15,Lists!$E$2:$E$3,0)),"BossEligible must be Yes or No; ",""))&amp;IF(X15&lt;&gt;"Yes","Correct answer has not been verified; ","")&amp;IF(AA15&lt;&gt;"OK",AA15&amp;"; ","")&amp;IF(AB15&lt;&gt;"OK",AB15&amp;"; ","")&amp;IF(Z15&lt;&gt;"OK",Z15&amp;"; ","")&amp;IF(AND(OR(B15="easyBoss",B15="mediumBoss",B15="finalBoss",B15="legendaryBoss"),W15&lt;&gt;"Yes"),"Boss-pool item should be BossEligible = Yes; ","")))</f>
        <v/>
      </c>
      <c r="AE15" s="11" t="str">
        <f t="shared" si="3"/>
        <v/>
      </c>
    </row>
    <row r="16" spans="1:31" ht="45" customHeight="1">
      <c r="A16" s="15"/>
      <c r="B16" s="15"/>
      <c r="C16" s="15"/>
      <c r="D16" s="12"/>
      <c r="E16" s="12"/>
      <c r="F16" s="12"/>
      <c r="G16" s="12"/>
      <c r="H16" s="12"/>
      <c r="I16" s="15"/>
      <c r="J16" s="12"/>
      <c r="K16" s="12"/>
      <c r="L16" s="12"/>
      <c r="M16" s="12"/>
      <c r="N16" s="12"/>
      <c r="O16" s="13"/>
      <c r="P16" s="13"/>
      <c r="Q16" s="13"/>
      <c r="R16" s="13"/>
      <c r="S16" s="13"/>
      <c r="T16" s="13"/>
      <c r="U16" s="14"/>
      <c r="V16" s="14"/>
      <c r="W16" s="16"/>
      <c r="X16" s="16"/>
      <c r="Y16" s="14"/>
      <c r="Z16" s="17" t="str">
        <f t="shared" si="0"/>
        <v/>
      </c>
      <c r="AA16" s="17" t="str">
        <f t="shared" si="1"/>
        <v/>
      </c>
      <c r="AB16" s="17" t="str">
        <f t="shared" si="2"/>
        <v/>
      </c>
      <c r="AC16" s="17" t="str">
        <f>IF(COUNTA(A16:Y16)=0,"",IF(OR(A16="",B16="",C16="",D16="",E16="",F16="",G16="",H16="",I16="",J16="",K16="",L16="",M16="",N16="",O16="",W16="",X16="",COUNTIF($A$2:$A$301,A16)&gt;1,COUNTIF($D$2:$D$301,D16)&gt;1,ISNA(MATCH(B16,Lists!$A$2:$A$12,0)),ISNA(MATCH(C16,Lists!$B$2:$B$9,0)),ISNA(MATCH(I16,Lists!$C$2:$C$5,0)),ISNA(MATCH(L16,Lists!$D$2:$D$10,0)),ISNA(MATCH(W16,Lists!$E$2:$E$3,0)),X16&lt;&gt;"Yes",K16&lt;&gt;LOWER(K16),ISNUMBER(SEARCH(" ",K16)),O16&lt;&gt;LOWER(O16),ISNUMBER(SEARCH(" ",O16)),AND(OR(B16="repair",B16="bridge"),P16=""),AND(OR(B16="repair",B16="bridge"),Q16=""),AND(U16&lt;&gt;"",V16=""),AND(U16&lt;&gt;"",NOT(OR(RIGHT(LOWER(U16),5)=".webp",RIGHT(LOWER(U16),4)=".png",RIGHT(LOWER(U16),4)=".jpg",RIGHT(LOWER(U16),5)=".jpeg")))),"Needs Fix",IF(OR(LEN(J16)&lt;40,Z16&lt;&gt;"OK",AB16&lt;&gt;"OK",R16="",AND(OR(B16="easyBoss",B16="mediumBoss",B16="finalBoss",B16="legendaryBoss"),W16&lt;&gt;"Yes")),"Warning","Ready")))</f>
        <v/>
      </c>
      <c r="AD16" s="11" t="str">
        <f>IF(AC16="","",IF(AC16="Ready","Ready",IF(A16="","Missing QuestionID; ","")&amp;IF(B16="","Missing Pool; ",IF(ISNA(MATCH(B16,Lists!$A$2:$A$12,0)),"Invalid Pool; ",""))&amp;IF(C16="","Missing Difficulty; ",IF(ISNA(MATCH(C16,Lists!$B$2:$B$9,0)),"Invalid Difficulty; ",""))&amp;IF(D16="","Missing QuestionText; ","")&amp;IF(E16="","Missing OptionA; ","")&amp;IF(F16="","Missing OptionB; ","")&amp;IF(G16="","Missing OptionC; ","")&amp;IF(H16="","Missing OptionD; ","")&amp;IF(I16="","Missing CorrectAnswer; ",IF(ISNA(MATCH(I16,Lists!$C$2:$C$5,0)),"CorrectAnswer must be A, B, C, or D; ",""))&amp;IF(J16="","Missing Feedback; ",IF(LEN(J16)&lt;40,"Feedback may be too short; ",""))&amp;IF(K16="","Missing Tag; ",IF(OR(K16&lt;&gt;LOWER(K16),ISNUMBER(SEARCH(" ",K16))),"Tag must be lowercase with no spaces; ",""))&amp;IF(L16="","Missing Type; ",IF(ISNA(MATCH(L16,Lists!$D$2:$D$10,0)),"Invalid Type; ",""))&amp;IF(M16="","Missing Objective; ","")&amp;IF(N16="","Missing ObjectiveLabel; ","")&amp;IF(O16="","Missing PrimarySkill; ",IF(OR(O16&lt;&gt;LOWER(O16),ISNUMBER(SEARCH(" ",O16))),"PrimarySkill must be lowercase with no spaces; ",""))&amp;IF(AND(OR(B16="repair",B16="bridge"),P16=""),"Repair/Bridge item needs RepairSkill; ","")&amp;IF(AND(OR(B16="repair",B16="bridge"),Q16=""),"Repair/Bridge item needs CommonError; ","")&amp;IF(R16="","ConceptCluster recommended; ","")&amp;IF(AND(U16&lt;&gt;"",V16=""),"ImageAccessibilityNote required when ImageFile is used; ","")&amp;IF(AND(U16&lt;&gt;"",NOT(OR(RIGHT(LOWER(U16),5)=".webp",RIGHT(LOWER(U16),4)=".png",RIGHT(LOWER(U16),4)=".jpg",RIGHT(LOWER(U16),5)=".jpeg"))),"Invalid image extension; ","")&amp;IF(W16="","Missing BossEligible; ",IF(ISNA(MATCH(W16,Lists!$E$2:$E$3,0)),"BossEligible must be Yes or No; ",""))&amp;IF(X16&lt;&gt;"Yes","Correct answer has not been verified; ","")&amp;IF(AA16&lt;&gt;"OK",AA16&amp;"; ","")&amp;IF(AB16&lt;&gt;"OK",AB16&amp;"; ","")&amp;IF(Z16&lt;&gt;"OK",Z16&amp;"; ","")&amp;IF(AND(OR(B16="easyBoss",B16="mediumBoss",B16="finalBoss",B16="legendaryBoss"),W16&lt;&gt;"Yes"),"Boss-pool item should be BossEligible = Yes; ","")))</f>
        <v/>
      </c>
      <c r="AE16" s="11" t="str">
        <f t="shared" si="3"/>
        <v/>
      </c>
    </row>
    <row r="17" spans="1:31" ht="45" customHeight="1">
      <c r="A17" s="15"/>
      <c r="B17" s="15"/>
      <c r="C17" s="15"/>
      <c r="D17" s="12"/>
      <c r="E17" s="12"/>
      <c r="F17" s="12"/>
      <c r="G17" s="12"/>
      <c r="H17" s="12"/>
      <c r="I17" s="15"/>
      <c r="J17" s="12"/>
      <c r="K17" s="12"/>
      <c r="L17" s="12"/>
      <c r="M17" s="12"/>
      <c r="N17" s="12"/>
      <c r="O17" s="13"/>
      <c r="P17" s="13"/>
      <c r="Q17" s="13"/>
      <c r="R17" s="13"/>
      <c r="S17" s="13"/>
      <c r="T17" s="13"/>
      <c r="U17" s="14"/>
      <c r="V17" s="14"/>
      <c r="W17" s="16"/>
      <c r="X17" s="16"/>
      <c r="Y17" s="14"/>
      <c r="Z17" s="17" t="str">
        <f t="shared" si="0"/>
        <v/>
      </c>
      <c r="AA17" s="17" t="str">
        <f t="shared" si="1"/>
        <v/>
      </c>
      <c r="AB17" s="17" t="str">
        <f t="shared" si="2"/>
        <v/>
      </c>
      <c r="AC17" s="17" t="str">
        <f>IF(COUNTA(A17:Y17)=0,"",IF(OR(A17="",B17="",C17="",D17="",E17="",F17="",G17="",H17="",I17="",J17="",K17="",L17="",M17="",N17="",O17="",W17="",X17="",COUNTIF($A$2:$A$301,A17)&gt;1,COUNTIF($D$2:$D$301,D17)&gt;1,ISNA(MATCH(B17,Lists!$A$2:$A$12,0)),ISNA(MATCH(C17,Lists!$B$2:$B$9,0)),ISNA(MATCH(I17,Lists!$C$2:$C$5,0)),ISNA(MATCH(L17,Lists!$D$2:$D$10,0)),ISNA(MATCH(W17,Lists!$E$2:$E$3,0)),X17&lt;&gt;"Yes",K17&lt;&gt;LOWER(K17),ISNUMBER(SEARCH(" ",K17)),O17&lt;&gt;LOWER(O17),ISNUMBER(SEARCH(" ",O17)),AND(OR(B17="repair",B17="bridge"),P17=""),AND(OR(B17="repair",B17="bridge"),Q17=""),AND(U17&lt;&gt;"",V17=""),AND(U17&lt;&gt;"",NOT(OR(RIGHT(LOWER(U17),5)=".webp",RIGHT(LOWER(U17),4)=".png",RIGHT(LOWER(U17),4)=".jpg",RIGHT(LOWER(U17),5)=".jpeg")))),"Needs Fix",IF(OR(LEN(J17)&lt;40,Z17&lt;&gt;"OK",AB17&lt;&gt;"OK",R17="",AND(OR(B17="easyBoss",B17="mediumBoss",B17="finalBoss",B17="legendaryBoss"),W17&lt;&gt;"Yes")),"Warning","Ready")))</f>
        <v/>
      </c>
      <c r="AD17" s="11" t="str">
        <f>IF(AC17="","",IF(AC17="Ready","Ready",IF(A17="","Missing QuestionID; ","")&amp;IF(B17="","Missing Pool; ",IF(ISNA(MATCH(B17,Lists!$A$2:$A$12,0)),"Invalid Pool; ",""))&amp;IF(C17="","Missing Difficulty; ",IF(ISNA(MATCH(C17,Lists!$B$2:$B$9,0)),"Invalid Difficulty; ",""))&amp;IF(D17="","Missing QuestionText; ","")&amp;IF(E17="","Missing OptionA; ","")&amp;IF(F17="","Missing OptionB; ","")&amp;IF(G17="","Missing OptionC; ","")&amp;IF(H17="","Missing OptionD; ","")&amp;IF(I17="","Missing CorrectAnswer; ",IF(ISNA(MATCH(I17,Lists!$C$2:$C$5,0)),"CorrectAnswer must be A, B, C, or D; ",""))&amp;IF(J17="","Missing Feedback; ",IF(LEN(J17)&lt;40,"Feedback may be too short; ",""))&amp;IF(K17="","Missing Tag; ",IF(OR(K17&lt;&gt;LOWER(K17),ISNUMBER(SEARCH(" ",K17))),"Tag must be lowercase with no spaces; ",""))&amp;IF(L17="","Missing Type; ",IF(ISNA(MATCH(L17,Lists!$D$2:$D$10,0)),"Invalid Type; ",""))&amp;IF(M17="","Missing Objective; ","")&amp;IF(N17="","Missing ObjectiveLabel; ","")&amp;IF(O17="","Missing PrimarySkill; ",IF(OR(O17&lt;&gt;LOWER(O17),ISNUMBER(SEARCH(" ",O17))),"PrimarySkill must be lowercase with no spaces; ",""))&amp;IF(AND(OR(B17="repair",B17="bridge"),P17=""),"Repair/Bridge item needs RepairSkill; ","")&amp;IF(AND(OR(B17="repair",B17="bridge"),Q17=""),"Repair/Bridge item needs CommonError; ","")&amp;IF(R17="","ConceptCluster recommended; ","")&amp;IF(AND(U17&lt;&gt;"",V17=""),"ImageAccessibilityNote required when ImageFile is used; ","")&amp;IF(AND(U17&lt;&gt;"",NOT(OR(RIGHT(LOWER(U17),5)=".webp",RIGHT(LOWER(U17),4)=".png",RIGHT(LOWER(U17),4)=".jpg",RIGHT(LOWER(U17),5)=".jpeg"))),"Invalid image extension; ","")&amp;IF(W17="","Missing BossEligible; ",IF(ISNA(MATCH(W17,Lists!$E$2:$E$3,0)),"BossEligible must be Yes or No; ",""))&amp;IF(X17&lt;&gt;"Yes","Correct answer has not been verified; ","")&amp;IF(AA17&lt;&gt;"OK",AA17&amp;"; ","")&amp;IF(AB17&lt;&gt;"OK",AB17&amp;"; ","")&amp;IF(Z17&lt;&gt;"OK",Z17&amp;"; ","")&amp;IF(AND(OR(B17="easyBoss",B17="mediumBoss",B17="finalBoss",B17="legendaryBoss"),W17&lt;&gt;"Yes"),"Boss-pool item should be BossEligible = Yes; ","")))</f>
        <v/>
      </c>
      <c r="AE17" s="11" t="str">
        <f t="shared" si="3"/>
        <v/>
      </c>
    </row>
    <row r="18" spans="1:31" ht="45" customHeight="1">
      <c r="A18" s="15"/>
      <c r="B18" s="15"/>
      <c r="C18" s="15"/>
      <c r="D18" s="12"/>
      <c r="E18" s="12"/>
      <c r="F18" s="12"/>
      <c r="G18" s="12"/>
      <c r="H18" s="12"/>
      <c r="I18" s="15"/>
      <c r="J18" s="12"/>
      <c r="K18" s="12"/>
      <c r="L18" s="12"/>
      <c r="M18" s="12"/>
      <c r="N18" s="12"/>
      <c r="O18" s="13"/>
      <c r="P18" s="13"/>
      <c r="Q18" s="13"/>
      <c r="R18" s="13"/>
      <c r="S18" s="13"/>
      <c r="T18" s="13"/>
      <c r="U18" s="14"/>
      <c r="V18" s="14"/>
      <c r="W18" s="16"/>
      <c r="X18" s="16"/>
      <c r="Y18" s="14"/>
      <c r="Z18" s="17" t="str">
        <f t="shared" si="0"/>
        <v/>
      </c>
      <c r="AA18" s="17" t="str">
        <f t="shared" si="1"/>
        <v/>
      </c>
      <c r="AB18" s="17" t="str">
        <f t="shared" si="2"/>
        <v/>
      </c>
      <c r="AC18" s="17" t="str">
        <f>IF(COUNTA(A18:Y18)=0,"",IF(OR(A18="",B18="",C18="",D18="",E18="",F18="",G18="",H18="",I18="",J18="",K18="",L18="",M18="",N18="",O18="",W18="",X18="",COUNTIF($A$2:$A$301,A18)&gt;1,COUNTIF($D$2:$D$301,D18)&gt;1,ISNA(MATCH(B18,Lists!$A$2:$A$12,0)),ISNA(MATCH(C18,Lists!$B$2:$B$9,0)),ISNA(MATCH(I18,Lists!$C$2:$C$5,0)),ISNA(MATCH(L18,Lists!$D$2:$D$10,0)),ISNA(MATCH(W18,Lists!$E$2:$E$3,0)),X18&lt;&gt;"Yes",K18&lt;&gt;LOWER(K18),ISNUMBER(SEARCH(" ",K18)),O18&lt;&gt;LOWER(O18),ISNUMBER(SEARCH(" ",O18)),AND(OR(B18="repair",B18="bridge"),P18=""),AND(OR(B18="repair",B18="bridge"),Q18=""),AND(U18&lt;&gt;"",V18=""),AND(U18&lt;&gt;"",NOT(OR(RIGHT(LOWER(U18),5)=".webp",RIGHT(LOWER(U18),4)=".png",RIGHT(LOWER(U18),4)=".jpg",RIGHT(LOWER(U18),5)=".jpeg")))),"Needs Fix",IF(OR(LEN(J18)&lt;40,Z18&lt;&gt;"OK",AB18&lt;&gt;"OK",R18="",AND(OR(B18="easyBoss",B18="mediumBoss",B18="finalBoss",B18="legendaryBoss"),W18&lt;&gt;"Yes")),"Warning","Ready")))</f>
        <v/>
      </c>
      <c r="AD18" s="11" t="str">
        <f>IF(AC18="","",IF(AC18="Ready","Ready",IF(A18="","Missing QuestionID; ","")&amp;IF(B18="","Missing Pool; ",IF(ISNA(MATCH(B18,Lists!$A$2:$A$12,0)),"Invalid Pool; ",""))&amp;IF(C18="","Missing Difficulty; ",IF(ISNA(MATCH(C18,Lists!$B$2:$B$9,0)),"Invalid Difficulty; ",""))&amp;IF(D18="","Missing QuestionText; ","")&amp;IF(E18="","Missing OptionA; ","")&amp;IF(F18="","Missing OptionB; ","")&amp;IF(G18="","Missing OptionC; ","")&amp;IF(H18="","Missing OptionD; ","")&amp;IF(I18="","Missing CorrectAnswer; ",IF(ISNA(MATCH(I18,Lists!$C$2:$C$5,0)),"CorrectAnswer must be A, B, C, or D; ",""))&amp;IF(J18="","Missing Feedback; ",IF(LEN(J18)&lt;40,"Feedback may be too short; ",""))&amp;IF(K18="","Missing Tag; ",IF(OR(K18&lt;&gt;LOWER(K18),ISNUMBER(SEARCH(" ",K18))),"Tag must be lowercase with no spaces; ",""))&amp;IF(L18="","Missing Type; ",IF(ISNA(MATCH(L18,Lists!$D$2:$D$10,0)),"Invalid Type; ",""))&amp;IF(M18="","Missing Objective; ","")&amp;IF(N18="","Missing ObjectiveLabel; ","")&amp;IF(O18="","Missing PrimarySkill; ",IF(OR(O18&lt;&gt;LOWER(O18),ISNUMBER(SEARCH(" ",O18))),"PrimarySkill must be lowercase with no spaces; ",""))&amp;IF(AND(OR(B18="repair",B18="bridge"),P18=""),"Repair/Bridge item needs RepairSkill; ","")&amp;IF(AND(OR(B18="repair",B18="bridge"),Q18=""),"Repair/Bridge item needs CommonError; ","")&amp;IF(R18="","ConceptCluster recommended; ","")&amp;IF(AND(U18&lt;&gt;"",V18=""),"ImageAccessibilityNote required when ImageFile is used; ","")&amp;IF(AND(U18&lt;&gt;"",NOT(OR(RIGHT(LOWER(U18),5)=".webp",RIGHT(LOWER(U18),4)=".png",RIGHT(LOWER(U18),4)=".jpg",RIGHT(LOWER(U18),5)=".jpeg"))),"Invalid image extension; ","")&amp;IF(W18="","Missing BossEligible; ",IF(ISNA(MATCH(W18,Lists!$E$2:$E$3,0)),"BossEligible must be Yes or No; ",""))&amp;IF(X18&lt;&gt;"Yes","Correct answer has not been verified; ","")&amp;IF(AA18&lt;&gt;"OK",AA18&amp;"; ","")&amp;IF(AB18&lt;&gt;"OK",AB18&amp;"; ","")&amp;IF(Z18&lt;&gt;"OK",Z18&amp;"; ","")&amp;IF(AND(OR(B18="easyBoss",B18="mediumBoss",B18="finalBoss",B18="legendaryBoss"),W18&lt;&gt;"Yes"),"Boss-pool item should be BossEligible = Yes; ","")))</f>
        <v/>
      </c>
      <c r="AE18" s="11" t="str">
        <f t="shared" si="3"/>
        <v/>
      </c>
    </row>
    <row r="19" spans="1:31" ht="45" customHeight="1">
      <c r="A19" s="15"/>
      <c r="B19" s="15"/>
      <c r="C19" s="15"/>
      <c r="D19" s="12"/>
      <c r="E19" s="12"/>
      <c r="F19" s="12"/>
      <c r="G19" s="12"/>
      <c r="H19" s="12"/>
      <c r="I19" s="15"/>
      <c r="J19" s="12"/>
      <c r="K19" s="12"/>
      <c r="L19" s="12"/>
      <c r="M19" s="12"/>
      <c r="N19" s="12"/>
      <c r="O19" s="13"/>
      <c r="P19" s="13"/>
      <c r="Q19" s="13"/>
      <c r="R19" s="13"/>
      <c r="S19" s="13"/>
      <c r="T19" s="13"/>
      <c r="U19" s="14"/>
      <c r="V19" s="14"/>
      <c r="W19" s="16"/>
      <c r="X19" s="16"/>
      <c r="Y19" s="14"/>
      <c r="Z19" s="17" t="str">
        <f t="shared" si="0"/>
        <v/>
      </c>
      <c r="AA19" s="17" t="str">
        <f t="shared" si="1"/>
        <v/>
      </c>
      <c r="AB19" s="17" t="str">
        <f t="shared" si="2"/>
        <v/>
      </c>
      <c r="AC19" s="17" t="str">
        <f>IF(COUNTA(A19:Y19)=0,"",IF(OR(A19="",B19="",C19="",D19="",E19="",F19="",G19="",H19="",I19="",J19="",K19="",L19="",M19="",N19="",O19="",W19="",X19="",COUNTIF($A$2:$A$301,A19)&gt;1,COUNTIF($D$2:$D$301,D19)&gt;1,ISNA(MATCH(B19,Lists!$A$2:$A$12,0)),ISNA(MATCH(C19,Lists!$B$2:$B$9,0)),ISNA(MATCH(I19,Lists!$C$2:$C$5,0)),ISNA(MATCH(L19,Lists!$D$2:$D$10,0)),ISNA(MATCH(W19,Lists!$E$2:$E$3,0)),X19&lt;&gt;"Yes",K19&lt;&gt;LOWER(K19),ISNUMBER(SEARCH(" ",K19)),O19&lt;&gt;LOWER(O19),ISNUMBER(SEARCH(" ",O19)),AND(OR(B19="repair",B19="bridge"),P19=""),AND(OR(B19="repair",B19="bridge"),Q19=""),AND(U19&lt;&gt;"",V19=""),AND(U19&lt;&gt;"",NOT(OR(RIGHT(LOWER(U19),5)=".webp",RIGHT(LOWER(U19),4)=".png",RIGHT(LOWER(U19),4)=".jpg",RIGHT(LOWER(U19),5)=".jpeg")))),"Needs Fix",IF(OR(LEN(J19)&lt;40,Z19&lt;&gt;"OK",AB19&lt;&gt;"OK",R19="",AND(OR(B19="easyBoss",B19="mediumBoss",B19="finalBoss",B19="legendaryBoss"),W19&lt;&gt;"Yes")),"Warning","Ready")))</f>
        <v/>
      </c>
      <c r="AD19" s="11" t="str">
        <f>IF(AC19="","",IF(AC19="Ready","Ready",IF(A19="","Missing QuestionID; ","")&amp;IF(B19="","Missing Pool; ",IF(ISNA(MATCH(B19,Lists!$A$2:$A$12,0)),"Invalid Pool; ",""))&amp;IF(C19="","Missing Difficulty; ",IF(ISNA(MATCH(C19,Lists!$B$2:$B$9,0)),"Invalid Difficulty; ",""))&amp;IF(D19="","Missing QuestionText; ","")&amp;IF(E19="","Missing OptionA; ","")&amp;IF(F19="","Missing OptionB; ","")&amp;IF(G19="","Missing OptionC; ","")&amp;IF(H19="","Missing OptionD; ","")&amp;IF(I19="","Missing CorrectAnswer; ",IF(ISNA(MATCH(I19,Lists!$C$2:$C$5,0)),"CorrectAnswer must be A, B, C, or D; ",""))&amp;IF(J19="","Missing Feedback; ",IF(LEN(J19)&lt;40,"Feedback may be too short; ",""))&amp;IF(K19="","Missing Tag; ",IF(OR(K19&lt;&gt;LOWER(K19),ISNUMBER(SEARCH(" ",K19))),"Tag must be lowercase with no spaces; ",""))&amp;IF(L19="","Missing Type; ",IF(ISNA(MATCH(L19,Lists!$D$2:$D$10,0)),"Invalid Type; ",""))&amp;IF(M19="","Missing Objective; ","")&amp;IF(N19="","Missing ObjectiveLabel; ","")&amp;IF(O19="","Missing PrimarySkill; ",IF(OR(O19&lt;&gt;LOWER(O19),ISNUMBER(SEARCH(" ",O19))),"PrimarySkill must be lowercase with no spaces; ",""))&amp;IF(AND(OR(B19="repair",B19="bridge"),P19=""),"Repair/Bridge item needs RepairSkill; ","")&amp;IF(AND(OR(B19="repair",B19="bridge"),Q19=""),"Repair/Bridge item needs CommonError; ","")&amp;IF(R19="","ConceptCluster recommended; ","")&amp;IF(AND(U19&lt;&gt;"",V19=""),"ImageAccessibilityNote required when ImageFile is used; ","")&amp;IF(AND(U19&lt;&gt;"",NOT(OR(RIGHT(LOWER(U19),5)=".webp",RIGHT(LOWER(U19),4)=".png",RIGHT(LOWER(U19),4)=".jpg",RIGHT(LOWER(U19),5)=".jpeg"))),"Invalid image extension; ","")&amp;IF(W19="","Missing BossEligible; ",IF(ISNA(MATCH(W19,Lists!$E$2:$E$3,0)),"BossEligible must be Yes or No; ",""))&amp;IF(X19&lt;&gt;"Yes","Correct answer has not been verified; ","")&amp;IF(AA19&lt;&gt;"OK",AA19&amp;"; ","")&amp;IF(AB19&lt;&gt;"OK",AB19&amp;"; ","")&amp;IF(Z19&lt;&gt;"OK",Z19&amp;"; ","")&amp;IF(AND(OR(B19="easyBoss",B19="mediumBoss",B19="finalBoss",B19="legendaryBoss"),W19&lt;&gt;"Yes"),"Boss-pool item should be BossEligible = Yes; ","")))</f>
        <v/>
      </c>
      <c r="AE19" s="11" t="str">
        <f t="shared" si="3"/>
        <v/>
      </c>
    </row>
    <row r="20" spans="1:31" ht="45" customHeight="1">
      <c r="A20" s="15"/>
      <c r="B20" s="15"/>
      <c r="C20" s="15"/>
      <c r="D20" s="12"/>
      <c r="E20" s="12"/>
      <c r="F20" s="12"/>
      <c r="G20" s="12"/>
      <c r="H20" s="12"/>
      <c r="I20" s="15"/>
      <c r="J20" s="12"/>
      <c r="K20" s="12"/>
      <c r="L20" s="12"/>
      <c r="M20" s="12"/>
      <c r="N20" s="12"/>
      <c r="O20" s="13"/>
      <c r="P20" s="13"/>
      <c r="Q20" s="13"/>
      <c r="R20" s="13"/>
      <c r="S20" s="13"/>
      <c r="T20" s="13"/>
      <c r="U20" s="14"/>
      <c r="V20" s="14"/>
      <c r="W20" s="16"/>
      <c r="X20" s="16"/>
      <c r="Y20" s="14"/>
      <c r="Z20" s="17" t="str">
        <f t="shared" si="0"/>
        <v/>
      </c>
      <c r="AA20" s="17" t="str">
        <f t="shared" si="1"/>
        <v/>
      </c>
      <c r="AB20" s="17" t="str">
        <f t="shared" si="2"/>
        <v/>
      </c>
      <c r="AC20" s="17" t="str">
        <f>IF(COUNTA(A20:Y20)=0,"",IF(OR(A20="",B20="",C20="",D20="",E20="",F20="",G20="",H20="",I20="",J20="",K20="",L20="",M20="",N20="",O20="",W20="",X20="",COUNTIF($A$2:$A$301,A20)&gt;1,COUNTIF($D$2:$D$301,D20)&gt;1,ISNA(MATCH(B20,Lists!$A$2:$A$12,0)),ISNA(MATCH(C20,Lists!$B$2:$B$9,0)),ISNA(MATCH(I20,Lists!$C$2:$C$5,0)),ISNA(MATCH(L20,Lists!$D$2:$D$10,0)),ISNA(MATCH(W20,Lists!$E$2:$E$3,0)),X20&lt;&gt;"Yes",K20&lt;&gt;LOWER(K20),ISNUMBER(SEARCH(" ",K20)),O20&lt;&gt;LOWER(O20),ISNUMBER(SEARCH(" ",O20)),AND(OR(B20="repair",B20="bridge"),P20=""),AND(OR(B20="repair",B20="bridge"),Q20=""),AND(U20&lt;&gt;"",V20=""),AND(U20&lt;&gt;"",NOT(OR(RIGHT(LOWER(U20),5)=".webp",RIGHT(LOWER(U20),4)=".png",RIGHT(LOWER(U20),4)=".jpg",RIGHT(LOWER(U20),5)=".jpeg")))),"Needs Fix",IF(OR(LEN(J20)&lt;40,Z20&lt;&gt;"OK",AB20&lt;&gt;"OK",R20="",AND(OR(B20="easyBoss",B20="mediumBoss",B20="finalBoss",B20="legendaryBoss"),W20&lt;&gt;"Yes")),"Warning","Ready")))</f>
        <v/>
      </c>
      <c r="AD20" s="11" t="str">
        <f>IF(AC20="","",IF(AC20="Ready","Ready",IF(A20="","Missing QuestionID; ","")&amp;IF(B20="","Missing Pool; ",IF(ISNA(MATCH(B20,Lists!$A$2:$A$12,0)),"Invalid Pool; ",""))&amp;IF(C20="","Missing Difficulty; ",IF(ISNA(MATCH(C20,Lists!$B$2:$B$9,0)),"Invalid Difficulty; ",""))&amp;IF(D20="","Missing QuestionText; ","")&amp;IF(E20="","Missing OptionA; ","")&amp;IF(F20="","Missing OptionB; ","")&amp;IF(G20="","Missing OptionC; ","")&amp;IF(H20="","Missing OptionD; ","")&amp;IF(I20="","Missing CorrectAnswer; ",IF(ISNA(MATCH(I20,Lists!$C$2:$C$5,0)),"CorrectAnswer must be A, B, C, or D; ",""))&amp;IF(J20="","Missing Feedback; ",IF(LEN(J20)&lt;40,"Feedback may be too short; ",""))&amp;IF(K20="","Missing Tag; ",IF(OR(K20&lt;&gt;LOWER(K20),ISNUMBER(SEARCH(" ",K20))),"Tag must be lowercase with no spaces; ",""))&amp;IF(L20="","Missing Type; ",IF(ISNA(MATCH(L20,Lists!$D$2:$D$10,0)),"Invalid Type; ",""))&amp;IF(M20="","Missing Objective; ","")&amp;IF(N20="","Missing ObjectiveLabel; ","")&amp;IF(O20="","Missing PrimarySkill; ",IF(OR(O20&lt;&gt;LOWER(O20),ISNUMBER(SEARCH(" ",O20))),"PrimarySkill must be lowercase with no spaces; ",""))&amp;IF(AND(OR(B20="repair",B20="bridge"),P20=""),"Repair/Bridge item needs RepairSkill; ","")&amp;IF(AND(OR(B20="repair",B20="bridge"),Q20=""),"Repair/Bridge item needs CommonError; ","")&amp;IF(R20="","ConceptCluster recommended; ","")&amp;IF(AND(U20&lt;&gt;"",V20=""),"ImageAccessibilityNote required when ImageFile is used; ","")&amp;IF(AND(U20&lt;&gt;"",NOT(OR(RIGHT(LOWER(U20),5)=".webp",RIGHT(LOWER(U20),4)=".png",RIGHT(LOWER(U20),4)=".jpg",RIGHT(LOWER(U20),5)=".jpeg"))),"Invalid image extension; ","")&amp;IF(W20="","Missing BossEligible; ",IF(ISNA(MATCH(W20,Lists!$E$2:$E$3,0)),"BossEligible must be Yes or No; ",""))&amp;IF(X20&lt;&gt;"Yes","Correct answer has not been verified; ","")&amp;IF(AA20&lt;&gt;"OK",AA20&amp;"; ","")&amp;IF(AB20&lt;&gt;"OK",AB20&amp;"; ","")&amp;IF(Z20&lt;&gt;"OK",Z20&amp;"; ","")&amp;IF(AND(OR(B20="easyBoss",B20="mediumBoss",B20="finalBoss",B20="legendaryBoss"),W20&lt;&gt;"Yes"),"Boss-pool item should be BossEligible = Yes; ","")))</f>
        <v/>
      </c>
      <c r="AE20" s="11" t="str">
        <f t="shared" si="3"/>
        <v/>
      </c>
    </row>
    <row r="21" spans="1:31" ht="45" customHeight="1">
      <c r="A21" s="15"/>
      <c r="B21" s="15"/>
      <c r="C21" s="15"/>
      <c r="D21" s="12"/>
      <c r="E21" s="12"/>
      <c r="F21" s="12"/>
      <c r="G21" s="12"/>
      <c r="H21" s="12"/>
      <c r="I21" s="15"/>
      <c r="J21" s="12"/>
      <c r="K21" s="12"/>
      <c r="L21" s="12"/>
      <c r="M21" s="12"/>
      <c r="N21" s="12"/>
      <c r="O21" s="13"/>
      <c r="P21" s="13"/>
      <c r="Q21" s="13"/>
      <c r="R21" s="13"/>
      <c r="S21" s="13"/>
      <c r="T21" s="13"/>
      <c r="U21" s="14"/>
      <c r="V21" s="14"/>
      <c r="W21" s="16"/>
      <c r="X21" s="16"/>
      <c r="Y21" s="14"/>
      <c r="Z21" s="17" t="str">
        <f t="shared" si="0"/>
        <v/>
      </c>
      <c r="AA21" s="17" t="str">
        <f t="shared" si="1"/>
        <v/>
      </c>
      <c r="AB21" s="17" t="str">
        <f t="shared" si="2"/>
        <v/>
      </c>
      <c r="AC21" s="17" t="str">
        <f>IF(COUNTA(A21:Y21)=0,"",IF(OR(A21="",B21="",C21="",D21="",E21="",F21="",G21="",H21="",I21="",J21="",K21="",L21="",M21="",N21="",O21="",W21="",X21="",COUNTIF($A$2:$A$301,A21)&gt;1,COUNTIF($D$2:$D$301,D21)&gt;1,ISNA(MATCH(B21,Lists!$A$2:$A$12,0)),ISNA(MATCH(C21,Lists!$B$2:$B$9,0)),ISNA(MATCH(I21,Lists!$C$2:$C$5,0)),ISNA(MATCH(L21,Lists!$D$2:$D$10,0)),ISNA(MATCH(W21,Lists!$E$2:$E$3,0)),X21&lt;&gt;"Yes",K21&lt;&gt;LOWER(K21),ISNUMBER(SEARCH(" ",K21)),O21&lt;&gt;LOWER(O21),ISNUMBER(SEARCH(" ",O21)),AND(OR(B21="repair",B21="bridge"),P21=""),AND(OR(B21="repair",B21="bridge"),Q21=""),AND(U21&lt;&gt;"",V21=""),AND(U21&lt;&gt;"",NOT(OR(RIGHT(LOWER(U21),5)=".webp",RIGHT(LOWER(U21),4)=".png",RIGHT(LOWER(U21),4)=".jpg",RIGHT(LOWER(U21),5)=".jpeg")))),"Needs Fix",IF(OR(LEN(J21)&lt;40,Z21&lt;&gt;"OK",AB21&lt;&gt;"OK",R21="",AND(OR(B21="easyBoss",B21="mediumBoss",B21="finalBoss",B21="legendaryBoss"),W21&lt;&gt;"Yes")),"Warning","Ready")))</f>
        <v/>
      </c>
      <c r="AD21" s="11" t="str">
        <f>IF(AC21="","",IF(AC21="Ready","Ready",IF(A21="","Missing QuestionID; ","")&amp;IF(B21="","Missing Pool; ",IF(ISNA(MATCH(B21,Lists!$A$2:$A$12,0)),"Invalid Pool; ",""))&amp;IF(C21="","Missing Difficulty; ",IF(ISNA(MATCH(C21,Lists!$B$2:$B$9,0)),"Invalid Difficulty; ",""))&amp;IF(D21="","Missing QuestionText; ","")&amp;IF(E21="","Missing OptionA; ","")&amp;IF(F21="","Missing OptionB; ","")&amp;IF(G21="","Missing OptionC; ","")&amp;IF(H21="","Missing OptionD; ","")&amp;IF(I21="","Missing CorrectAnswer; ",IF(ISNA(MATCH(I21,Lists!$C$2:$C$5,0)),"CorrectAnswer must be A, B, C, or D; ",""))&amp;IF(J21="","Missing Feedback; ",IF(LEN(J21)&lt;40,"Feedback may be too short; ",""))&amp;IF(K21="","Missing Tag; ",IF(OR(K21&lt;&gt;LOWER(K21),ISNUMBER(SEARCH(" ",K21))),"Tag must be lowercase with no spaces; ",""))&amp;IF(L21="","Missing Type; ",IF(ISNA(MATCH(L21,Lists!$D$2:$D$10,0)),"Invalid Type; ",""))&amp;IF(M21="","Missing Objective; ","")&amp;IF(N21="","Missing ObjectiveLabel; ","")&amp;IF(O21="","Missing PrimarySkill; ",IF(OR(O21&lt;&gt;LOWER(O21),ISNUMBER(SEARCH(" ",O21))),"PrimarySkill must be lowercase with no spaces; ",""))&amp;IF(AND(OR(B21="repair",B21="bridge"),P21=""),"Repair/Bridge item needs RepairSkill; ","")&amp;IF(AND(OR(B21="repair",B21="bridge"),Q21=""),"Repair/Bridge item needs CommonError; ","")&amp;IF(R21="","ConceptCluster recommended; ","")&amp;IF(AND(U21&lt;&gt;"",V21=""),"ImageAccessibilityNote required when ImageFile is used; ","")&amp;IF(AND(U21&lt;&gt;"",NOT(OR(RIGHT(LOWER(U21),5)=".webp",RIGHT(LOWER(U21),4)=".png",RIGHT(LOWER(U21),4)=".jpg",RIGHT(LOWER(U21),5)=".jpeg"))),"Invalid image extension; ","")&amp;IF(W21="","Missing BossEligible; ",IF(ISNA(MATCH(W21,Lists!$E$2:$E$3,0)),"BossEligible must be Yes or No; ",""))&amp;IF(X21&lt;&gt;"Yes","Correct answer has not been verified; ","")&amp;IF(AA21&lt;&gt;"OK",AA21&amp;"; ","")&amp;IF(AB21&lt;&gt;"OK",AB21&amp;"; ","")&amp;IF(Z21&lt;&gt;"OK",Z21&amp;"; ","")&amp;IF(AND(OR(B21="easyBoss",B21="mediumBoss",B21="finalBoss",B21="legendaryBoss"),W21&lt;&gt;"Yes"),"Boss-pool item should be BossEligible = Yes; ","")))</f>
        <v/>
      </c>
      <c r="AE21" s="11" t="str">
        <f t="shared" si="3"/>
        <v/>
      </c>
    </row>
    <row r="22" spans="1:31" ht="45" customHeight="1">
      <c r="A22" s="15"/>
      <c r="B22" s="15"/>
      <c r="C22" s="15"/>
      <c r="D22" s="12"/>
      <c r="E22" s="12"/>
      <c r="F22" s="12"/>
      <c r="G22" s="12"/>
      <c r="H22" s="12"/>
      <c r="I22" s="15"/>
      <c r="J22" s="12"/>
      <c r="K22" s="12"/>
      <c r="L22" s="12"/>
      <c r="M22" s="12"/>
      <c r="N22" s="12"/>
      <c r="O22" s="13"/>
      <c r="P22" s="13"/>
      <c r="Q22" s="13"/>
      <c r="R22" s="13"/>
      <c r="S22" s="13"/>
      <c r="T22" s="13"/>
      <c r="U22" s="14"/>
      <c r="V22" s="14"/>
      <c r="W22" s="16"/>
      <c r="X22" s="16"/>
      <c r="Y22" s="14"/>
      <c r="Z22" s="17" t="str">
        <f t="shared" si="0"/>
        <v/>
      </c>
      <c r="AA22" s="17" t="str">
        <f t="shared" si="1"/>
        <v/>
      </c>
      <c r="AB22" s="17" t="str">
        <f t="shared" si="2"/>
        <v/>
      </c>
      <c r="AC22" s="17" t="str">
        <f>IF(COUNTA(A22:Y22)=0,"",IF(OR(A22="",B22="",C22="",D22="",E22="",F22="",G22="",H22="",I22="",J22="",K22="",L22="",M22="",N22="",O22="",W22="",X22="",COUNTIF($A$2:$A$301,A22)&gt;1,COUNTIF($D$2:$D$301,D22)&gt;1,ISNA(MATCH(B22,Lists!$A$2:$A$12,0)),ISNA(MATCH(C22,Lists!$B$2:$B$9,0)),ISNA(MATCH(I22,Lists!$C$2:$C$5,0)),ISNA(MATCH(L22,Lists!$D$2:$D$10,0)),ISNA(MATCH(W22,Lists!$E$2:$E$3,0)),X22&lt;&gt;"Yes",K22&lt;&gt;LOWER(K22),ISNUMBER(SEARCH(" ",K22)),O22&lt;&gt;LOWER(O22),ISNUMBER(SEARCH(" ",O22)),AND(OR(B22="repair",B22="bridge"),P22=""),AND(OR(B22="repair",B22="bridge"),Q22=""),AND(U22&lt;&gt;"",V22=""),AND(U22&lt;&gt;"",NOT(OR(RIGHT(LOWER(U22),5)=".webp",RIGHT(LOWER(U22),4)=".png",RIGHT(LOWER(U22),4)=".jpg",RIGHT(LOWER(U22),5)=".jpeg")))),"Needs Fix",IF(OR(LEN(J22)&lt;40,Z22&lt;&gt;"OK",AB22&lt;&gt;"OK",R22="",AND(OR(B22="easyBoss",B22="mediumBoss",B22="finalBoss",B22="legendaryBoss"),W22&lt;&gt;"Yes")),"Warning","Ready")))</f>
        <v/>
      </c>
      <c r="AD22" s="11" t="str">
        <f>IF(AC22="","",IF(AC22="Ready","Ready",IF(A22="","Missing QuestionID; ","")&amp;IF(B22="","Missing Pool; ",IF(ISNA(MATCH(B22,Lists!$A$2:$A$12,0)),"Invalid Pool; ",""))&amp;IF(C22="","Missing Difficulty; ",IF(ISNA(MATCH(C22,Lists!$B$2:$B$9,0)),"Invalid Difficulty; ",""))&amp;IF(D22="","Missing QuestionText; ","")&amp;IF(E22="","Missing OptionA; ","")&amp;IF(F22="","Missing OptionB; ","")&amp;IF(G22="","Missing OptionC; ","")&amp;IF(H22="","Missing OptionD; ","")&amp;IF(I22="","Missing CorrectAnswer; ",IF(ISNA(MATCH(I22,Lists!$C$2:$C$5,0)),"CorrectAnswer must be A, B, C, or D; ",""))&amp;IF(J22="","Missing Feedback; ",IF(LEN(J22)&lt;40,"Feedback may be too short; ",""))&amp;IF(K22="","Missing Tag; ",IF(OR(K22&lt;&gt;LOWER(K22),ISNUMBER(SEARCH(" ",K22))),"Tag must be lowercase with no spaces; ",""))&amp;IF(L22="","Missing Type; ",IF(ISNA(MATCH(L22,Lists!$D$2:$D$10,0)),"Invalid Type; ",""))&amp;IF(M22="","Missing Objective; ","")&amp;IF(N22="","Missing ObjectiveLabel; ","")&amp;IF(O22="","Missing PrimarySkill; ",IF(OR(O22&lt;&gt;LOWER(O22),ISNUMBER(SEARCH(" ",O22))),"PrimarySkill must be lowercase with no spaces; ",""))&amp;IF(AND(OR(B22="repair",B22="bridge"),P22=""),"Repair/Bridge item needs RepairSkill; ","")&amp;IF(AND(OR(B22="repair",B22="bridge"),Q22=""),"Repair/Bridge item needs CommonError; ","")&amp;IF(R22="","ConceptCluster recommended; ","")&amp;IF(AND(U22&lt;&gt;"",V22=""),"ImageAccessibilityNote required when ImageFile is used; ","")&amp;IF(AND(U22&lt;&gt;"",NOT(OR(RIGHT(LOWER(U22),5)=".webp",RIGHT(LOWER(U22),4)=".png",RIGHT(LOWER(U22),4)=".jpg",RIGHT(LOWER(U22),5)=".jpeg"))),"Invalid image extension; ","")&amp;IF(W22="","Missing BossEligible; ",IF(ISNA(MATCH(W22,Lists!$E$2:$E$3,0)),"BossEligible must be Yes or No; ",""))&amp;IF(X22&lt;&gt;"Yes","Correct answer has not been verified; ","")&amp;IF(AA22&lt;&gt;"OK",AA22&amp;"; ","")&amp;IF(AB22&lt;&gt;"OK",AB22&amp;"; ","")&amp;IF(Z22&lt;&gt;"OK",Z22&amp;"; ","")&amp;IF(AND(OR(B22="easyBoss",B22="mediumBoss",B22="finalBoss",B22="legendaryBoss"),W22&lt;&gt;"Yes"),"Boss-pool item should be BossEligible = Yes; ","")))</f>
        <v/>
      </c>
      <c r="AE22" s="11" t="str">
        <f t="shared" si="3"/>
        <v/>
      </c>
    </row>
    <row r="23" spans="1:31" ht="45" customHeight="1">
      <c r="A23" s="15"/>
      <c r="B23" s="15"/>
      <c r="C23" s="15"/>
      <c r="D23" s="12"/>
      <c r="E23" s="12"/>
      <c r="F23" s="12"/>
      <c r="G23" s="12"/>
      <c r="H23" s="12"/>
      <c r="I23" s="15"/>
      <c r="J23" s="12"/>
      <c r="K23" s="12"/>
      <c r="L23" s="12"/>
      <c r="M23" s="12"/>
      <c r="N23" s="12"/>
      <c r="O23" s="13"/>
      <c r="P23" s="13"/>
      <c r="Q23" s="13"/>
      <c r="R23" s="13"/>
      <c r="S23" s="13"/>
      <c r="T23" s="13"/>
      <c r="U23" s="14"/>
      <c r="V23" s="14"/>
      <c r="W23" s="16"/>
      <c r="X23" s="16"/>
      <c r="Y23" s="14"/>
      <c r="Z23" s="17" t="str">
        <f t="shared" si="0"/>
        <v/>
      </c>
      <c r="AA23" s="17" t="str">
        <f t="shared" si="1"/>
        <v/>
      </c>
      <c r="AB23" s="17" t="str">
        <f t="shared" si="2"/>
        <v/>
      </c>
      <c r="AC23" s="17" t="str">
        <f>IF(COUNTA(A23:Y23)=0,"",IF(OR(A23="",B23="",C23="",D23="",E23="",F23="",G23="",H23="",I23="",J23="",K23="",L23="",M23="",N23="",O23="",W23="",X23="",COUNTIF($A$2:$A$301,A23)&gt;1,COUNTIF($D$2:$D$301,D23)&gt;1,ISNA(MATCH(B23,Lists!$A$2:$A$12,0)),ISNA(MATCH(C23,Lists!$B$2:$B$9,0)),ISNA(MATCH(I23,Lists!$C$2:$C$5,0)),ISNA(MATCH(L23,Lists!$D$2:$D$10,0)),ISNA(MATCH(W23,Lists!$E$2:$E$3,0)),X23&lt;&gt;"Yes",K23&lt;&gt;LOWER(K23),ISNUMBER(SEARCH(" ",K23)),O23&lt;&gt;LOWER(O23),ISNUMBER(SEARCH(" ",O23)),AND(OR(B23="repair",B23="bridge"),P23=""),AND(OR(B23="repair",B23="bridge"),Q23=""),AND(U23&lt;&gt;"",V23=""),AND(U23&lt;&gt;"",NOT(OR(RIGHT(LOWER(U23),5)=".webp",RIGHT(LOWER(U23),4)=".png",RIGHT(LOWER(U23),4)=".jpg",RIGHT(LOWER(U23),5)=".jpeg")))),"Needs Fix",IF(OR(LEN(J23)&lt;40,Z23&lt;&gt;"OK",AB23&lt;&gt;"OK",R23="",AND(OR(B23="easyBoss",B23="mediumBoss",B23="finalBoss",B23="legendaryBoss"),W23&lt;&gt;"Yes")),"Warning","Ready")))</f>
        <v/>
      </c>
      <c r="AD23" s="11" t="str">
        <f>IF(AC23="","",IF(AC23="Ready","Ready",IF(A23="","Missing QuestionID; ","")&amp;IF(B23="","Missing Pool; ",IF(ISNA(MATCH(B23,Lists!$A$2:$A$12,0)),"Invalid Pool; ",""))&amp;IF(C23="","Missing Difficulty; ",IF(ISNA(MATCH(C23,Lists!$B$2:$B$9,0)),"Invalid Difficulty; ",""))&amp;IF(D23="","Missing QuestionText; ","")&amp;IF(E23="","Missing OptionA; ","")&amp;IF(F23="","Missing OptionB; ","")&amp;IF(G23="","Missing OptionC; ","")&amp;IF(H23="","Missing OptionD; ","")&amp;IF(I23="","Missing CorrectAnswer; ",IF(ISNA(MATCH(I23,Lists!$C$2:$C$5,0)),"CorrectAnswer must be A, B, C, or D; ",""))&amp;IF(J23="","Missing Feedback; ",IF(LEN(J23)&lt;40,"Feedback may be too short; ",""))&amp;IF(K23="","Missing Tag; ",IF(OR(K23&lt;&gt;LOWER(K23),ISNUMBER(SEARCH(" ",K23))),"Tag must be lowercase with no spaces; ",""))&amp;IF(L23="","Missing Type; ",IF(ISNA(MATCH(L23,Lists!$D$2:$D$10,0)),"Invalid Type; ",""))&amp;IF(M23="","Missing Objective; ","")&amp;IF(N23="","Missing ObjectiveLabel; ","")&amp;IF(O23="","Missing PrimarySkill; ",IF(OR(O23&lt;&gt;LOWER(O23),ISNUMBER(SEARCH(" ",O23))),"PrimarySkill must be lowercase with no spaces; ",""))&amp;IF(AND(OR(B23="repair",B23="bridge"),P23=""),"Repair/Bridge item needs RepairSkill; ","")&amp;IF(AND(OR(B23="repair",B23="bridge"),Q23=""),"Repair/Bridge item needs CommonError; ","")&amp;IF(R23="","ConceptCluster recommended; ","")&amp;IF(AND(U23&lt;&gt;"",V23=""),"ImageAccessibilityNote required when ImageFile is used; ","")&amp;IF(AND(U23&lt;&gt;"",NOT(OR(RIGHT(LOWER(U23),5)=".webp",RIGHT(LOWER(U23),4)=".png",RIGHT(LOWER(U23),4)=".jpg",RIGHT(LOWER(U23),5)=".jpeg"))),"Invalid image extension; ","")&amp;IF(W23="","Missing BossEligible; ",IF(ISNA(MATCH(W23,Lists!$E$2:$E$3,0)),"BossEligible must be Yes or No; ",""))&amp;IF(X23&lt;&gt;"Yes","Correct answer has not been verified; ","")&amp;IF(AA23&lt;&gt;"OK",AA23&amp;"; ","")&amp;IF(AB23&lt;&gt;"OK",AB23&amp;"; ","")&amp;IF(Z23&lt;&gt;"OK",Z23&amp;"; ","")&amp;IF(AND(OR(B23="easyBoss",B23="mediumBoss",B23="finalBoss",B23="legendaryBoss"),W23&lt;&gt;"Yes"),"Boss-pool item should be BossEligible = Yes; ","")))</f>
        <v/>
      </c>
      <c r="AE23" s="11" t="str">
        <f t="shared" si="3"/>
        <v/>
      </c>
    </row>
    <row r="24" spans="1:31" ht="45" customHeight="1">
      <c r="A24" s="15"/>
      <c r="B24" s="15"/>
      <c r="C24" s="15"/>
      <c r="D24" s="12"/>
      <c r="E24" s="12"/>
      <c r="F24" s="12"/>
      <c r="G24" s="12"/>
      <c r="H24" s="12"/>
      <c r="I24" s="15"/>
      <c r="J24" s="12"/>
      <c r="K24" s="12"/>
      <c r="L24" s="12"/>
      <c r="M24" s="12"/>
      <c r="N24" s="12"/>
      <c r="O24" s="13"/>
      <c r="P24" s="13"/>
      <c r="Q24" s="13"/>
      <c r="R24" s="13"/>
      <c r="S24" s="13"/>
      <c r="T24" s="13"/>
      <c r="U24" s="14"/>
      <c r="V24" s="14"/>
      <c r="W24" s="16"/>
      <c r="X24" s="16"/>
      <c r="Y24" s="14"/>
      <c r="Z24" s="17" t="str">
        <f t="shared" si="0"/>
        <v/>
      </c>
      <c r="AA24" s="17" t="str">
        <f t="shared" si="1"/>
        <v/>
      </c>
      <c r="AB24" s="17" t="str">
        <f t="shared" si="2"/>
        <v/>
      </c>
      <c r="AC24" s="17" t="str">
        <f>IF(COUNTA(A24:Y24)=0,"",IF(OR(A24="",B24="",C24="",D24="",E24="",F24="",G24="",H24="",I24="",J24="",K24="",L24="",M24="",N24="",O24="",W24="",X24="",COUNTIF($A$2:$A$301,A24)&gt;1,COUNTIF($D$2:$D$301,D24)&gt;1,ISNA(MATCH(B24,Lists!$A$2:$A$12,0)),ISNA(MATCH(C24,Lists!$B$2:$B$9,0)),ISNA(MATCH(I24,Lists!$C$2:$C$5,0)),ISNA(MATCH(L24,Lists!$D$2:$D$10,0)),ISNA(MATCH(W24,Lists!$E$2:$E$3,0)),X24&lt;&gt;"Yes",K24&lt;&gt;LOWER(K24),ISNUMBER(SEARCH(" ",K24)),O24&lt;&gt;LOWER(O24),ISNUMBER(SEARCH(" ",O24)),AND(OR(B24="repair",B24="bridge"),P24=""),AND(OR(B24="repair",B24="bridge"),Q24=""),AND(U24&lt;&gt;"",V24=""),AND(U24&lt;&gt;"",NOT(OR(RIGHT(LOWER(U24),5)=".webp",RIGHT(LOWER(U24),4)=".png",RIGHT(LOWER(U24),4)=".jpg",RIGHT(LOWER(U24),5)=".jpeg")))),"Needs Fix",IF(OR(LEN(J24)&lt;40,Z24&lt;&gt;"OK",AB24&lt;&gt;"OK",R24="",AND(OR(B24="easyBoss",B24="mediumBoss",B24="finalBoss",B24="legendaryBoss"),W24&lt;&gt;"Yes")),"Warning","Ready")))</f>
        <v/>
      </c>
      <c r="AD24" s="11" t="str">
        <f>IF(AC24="","",IF(AC24="Ready","Ready",IF(A24="","Missing QuestionID; ","")&amp;IF(B24="","Missing Pool; ",IF(ISNA(MATCH(B24,Lists!$A$2:$A$12,0)),"Invalid Pool; ",""))&amp;IF(C24="","Missing Difficulty; ",IF(ISNA(MATCH(C24,Lists!$B$2:$B$9,0)),"Invalid Difficulty; ",""))&amp;IF(D24="","Missing QuestionText; ","")&amp;IF(E24="","Missing OptionA; ","")&amp;IF(F24="","Missing OptionB; ","")&amp;IF(G24="","Missing OptionC; ","")&amp;IF(H24="","Missing OptionD; ","")&amp;IF(I24="","Missing CorrectAnswer; ",IF(ISNA(MATCH(I24,Lists!$C$2:$C$5,0)),"CorrectAnswer must be A, B, C, or D; ",""))&amp;IF(J24="","Missing Feedback; ",IF(LEN(J24)&lt;40,"Feedback may be too short; ",""))&amp;IF(K24="","Missing Tag; ",IF(OR(K24&lt;&gt;LOWER(K24),ISNUMBER(SEARCH(" ",K24))),"Tag must be lowercase with no spaces; ",""))&amp;IF(L24="","Missing Type; ",IF(ISNA(MATCH(L24,Lists!$D$2:$D$10,0)),"Invalid Type; ",""))&amp;IF(M24="","Missing Objective; ","")&amp;IF(N24="","Missing ObjectiveLabel; ","")&amp;IF(O24="","Missing PrimarySkill; ",IF(OR(O24&lt;&gt;LOWER(O24),ISNUMBER(SEARCH(" ",O24))),"PrimarySkill must be lowercase with no spaces; ",""))&amp;IF(AND(OR(B24="repair",B24="bridge"),P24=""),"Repair/Bridge item needs RepairSkill; ","")&amp;IF(AND(OR(B24="repair",B24="bridge"),Q24=""),"Repair/Bridge item needs CommonError; ","")&amp;IF(R24="","ConceptCluster recommended; ","")&amp;IF(AND(U24&lt;&gt;"",V24=""),"ImageAccessibilityNote required when ImageFile is used; ","")&amp;IF(AND(U24&lt;&gt;"",NOT(OR(RIGHT(LOWER(U24),5)=".webp",RIGHT(LOWER(U24),4)=".png",RIGHT(LOWER(U24),4)=".jpg",RIGHT(LOWER(U24),5)=".jpeg"))),"Invalid image extension; ","")&amp;IF(W24="","Missing BossEligible; ",IF(ISNA(MATCH(W24,Lists!$E$2:$E$3,0)),"BossEligible must be Yes or No; ",""))&amp;IF(X24&lt;&gt;"Yes","Correct answer has not been verified; ","")&amp;IF(AA24&lt;&gt;"OK",AA24&amp;"; ","")&amp;IF(AB24&lt;&gt;"OK",AB24&amp;"; ","")&amp;IF(Z24&lt;&gt;"OK",Z24&amp;"; ","")&amp;IF(AND(OR(B24="easyBoss",B24="mediumBoss",B24="finalBoss",B24="legendaryBoss"),W24&lt;&gt;"Yes"),"Boss-pool item should be BossEligible = Yes; ","")))</f>
        <v/>
      </c>
      <c r="AE24" s="11" t="str">
        <f t="shared" si="3"/>
        <v/>
      </c>
    </row>
    <row r="25" spans="1:31" ht="45" customHeight="1">
      <c r="A25" s="15"/>
      <c r="B25" s="15"/>
      <c r="C25" s="15"/>
      <c r="D25" s="12"/>
      <c r="E25" s="12"/>
      <c r="F25" s="12"/>
      <c r="G25" s="12"/>
      <c r="H25" s="12"/>
      <c r="I25" s="15"/>
      <c r="J25" s="12"/>
      <c r="K25" s="12"/>
      <c r="L25" s="12"/>
      <c r="M25" s="12"/>
      <c r="N25" s="12"/>
      <c r="O25" s="13"/>
      <c r="P25" s="13"/>
      <c r="Q25" s="13"/>
      <c r="R25" s="13"/>
      <c r="S25" s="13"/>
      <c r="T25" s="13"/>
      <c r="U25" s="14"/>
      <c r="V25" s="14"/>
      <c r="W25" s="16"/>
      <c r="X25" s="16"/>
      <c r="Y25" s="14"/>
      <c r="Z25" s="17" t="str">
        <f t="shared" si="0"/>
        <v/>
      </c>
      <c r="AA25" s="17" t="str">
        <f t="shared" si="1"/>
        <v/>
      </c>
      <c r="AB25" s="17" t="str">
        <f t="shared" si="2"/>
        <v/>
      </c>
      <c r="AC25" s="17" t="str">
        <f>IF(COUNTA(A25:Y25)=0,"",IF(OR(A25="",B25="",C25="",D25="",E25="",F25="",G25="",H25="",I25="",J25="",K25="",L25="",M25="",N25="",O25="",W25="",X25="",COUNTIF($A$2:$A$301,A25)&gt;1,COUNTIF($D$2:$D$301,D25)&gt;1,ISNA(MATCH(B25,Lists!$A$2:$A$12,0)),ISNA(MATCH(C25,Lists!$B$2:$B$9,0)),ISNA(MATCH(I25,Lists!$C$2:$C$5,0)),ISNA(MATCH(L25,Lists!$D$2:$D$10,0)),ISNA(MATCH(W25,Lists!$E$2:$E$3,0)),X25&lt;&gt;"Yes",K25&lt;&gt;LOWER(K25),ISNUMBER(SEARCH(" ",K25)),O25&lt;&gt;LOWER(O25),ISNUMBER(SEARCH(" ",O25)),AND(OR(B25="repair",B25="bridge"),P25=""),AND(OR(B25="repair",B25="bridge"),Q25=""),AND(U25&lt;&gt;"",V25=""),AND(U25&lt;&gt;"",NOT(OR(RIGHT(LOWER(U25),5)=".webp",RIGHT(LOWER(U25),4)=".png",RIGHT(LOWER(U25),4)=".jpg",RIGHT(LOWER(U25),5)=".jpeg")))),"Needs Fix",IF(OR(LEN(J25)&lt;40,Z25&lt;&gt;"OK",AB25&lt;&gt;"OK",R25="",AND(OR(B25="easyBoss",B25="mediumBoss",B25="finalBoss",B25="legendaryBoss"),W25&lt;&gt;"Yes")),"Warning","Ready")))</f>
        <v/>
      </c>
      <c r="AD25" s="11" t="str">
        <f>IF(AC25="","",IF(AC25="Ready","Ready",IF(A25="","Missing QuestionID; ","")&amp;IF(B25="","Missing Pool; ",IF(ISNA(MATCH(B25,Lists!$A$2:$A$12,0)),"Invalid Pool; ",""))&amp;IF(C25="","Missing Difficulty; ",IF(ISNA(MATCH(C25,Lists!$B$2:$B$9,0)),"Invalid Difficulty; ",""))&amp;IF(D25="","Missing QuestionText; ","")&amp;IF(E25="","Missing OptionA; ","")&amp;IF(F25="","Missing OptionB; ","")&amp;IF(G25="","Missing OptionC; ","")&amp;IF(H25="","Missing OptionD; ","")&amp;IF(I25="","Missing CorrectAnswer; ",IF(ISNA(MATCH(I25,Lists!$C$2:$C$5,0)),"CorrectAnswer must be A, B, C, or D; ",""))&amp;IF(J25="","Missing Feedback; ",IF(LEN(J25)&lt;40,"Feedback may be too short; ",""))&amp;IF(K25="","Missing Tag; ",IF(OR(K25&lt;&gt;LOWER(K25),ISNUMBER(SEARCH(" ",K25))),"Tag must be lowercase with no spaces; ",""))&amp;IF(L25="","Missing Type; ",IF(ISNA(MATCH(L25,Lists!$D$2:$D$10,0)),"Invalid Type; ",""))&amp;IF(M25="","Missing Objective; ","")&amp;IF(N25="","Missing ObjectiveLabel; ","")&amp;IF(O25="","Missing PrimarySkill; ",IF(OR(O25&lt;&gt;LOWER(O25),ISNUMBER(SEARCH(" ",O25))),"PrimarySkill must be lowercase with no spaces; ",""))&amp;IF(AND(OR(B25="repair",B25="bridge"),P25=""),"Repair/Bridge item needs RepairSkill; ","")&amp;IF(AND(OR(B25="repair",B25="bridge"),Q25=""),"Repair/Bridge item needs CommonError; ","")&amp;IF(R25="","ConceptCluster recommended; ","")&amp;IF(AND(U25&lt;&gt;"",V25=""),"ImageAccessibilityNote required when ImageFile is used; ","")&amp;IF(AND(U25&lt;&gt;"",NOT(OR(RIGHT(LOWER(U25),5)=".webp",RIGHT(LOWER(U25),4)=".png",RIGHT(LOWER(U25),4)=".jpg",RIGHT(LOWER(U25),5)=".jpeg"))),"Invalid image extension; ","")&amp;IF(W25="","Missing BossEligible; ",IF(ISNA(MATCH(W25,Lists!$E$2:$E$3,0)),"BossEligible must be Yes or No; ",""))&amp;IF(X25&lt;&gt;"Yes","Correct answer has not been verified; ","")&amp;IF(AA25&lt;&gt;"OK",AA25&amp;"; ","")&amp;IF(AB25&lt;&gt;"OK",AB25&amp;"; ","")&amp;IF(Z25&lt;&gt;"OK",Z25&amp;"; ","")&amp;IF(AND(OR(B25="easyBoss",B25="mediumBoss",B25="finalBoss",B25="legendaryBoss"),W25&lt;&gt;"Yes"),"Boss-pool item should be BossEligible = Yes; ","")))</f>
        <v/>
      </c>
      <c r="AE25" s="11" t="str">
        <f t="shared" si="3"/>
        <v/>
      </c>
    </row>
    <row r="26" spans="1:31" ht="45" customHeight="1">
      <c r="A26" s="15"/>
      <c r="B26" s="15"/>
      <c r="C26" s="15"/>
      <c r="D26" s="12"/>
      <c r="E26" s="12"/>
      <c r="F26" s="12"/>
      <c r="G26" s="12"/>
      <c r="H26" s="12"/>
      <c r="I26" s="15"/>
      <c r="J26" s="12"/>
      <c r="K26" s="12"/>
      <c r="L26" s="12"/>
      <c r="M26" s="12"/>
      <c r="N26" s="12"/>
      <c r="O26" s="13"/>
      <c r="P26" s="13"/>
      <c r="Q26" s="13"/>
      <c r="R26" s="13"/>
      <c r="S26" s="13"/>
      <c r="T26" s="13"/>
      <c r="U26" s="14"/>
      <c r="V26" s="14"/>
      <c r="W26" s="16"/>
      <c r="X26" s="16"/>
      <c r="Y26" s="14"/>
      <c r="Z26" s="17" t="str">
        <f t="shared" si="0"/>
        <v/>
      </c>
      <c r="AA26" s="17" t="str">
        <f t="shared" si="1"/>
        <v/>
      </c>
      <c r="AB26" s="17" t="str">
        <f t="shared" si="2"/>
        <v/>
      </c>
      <c r="AC26" s="17" t="str">
        <f>IF(COUNTA(A26:Y26)=0,"",IF(OR(A26="",B26="",C26="",D26="",E26="",F26="",G26="",H26="",I26="",J26="",K26="",L26="",M26="",N26="",O26="",W26="",X26="",COUNTIF($A$2:$A$301,A26)&gt;1,COUNTIF($D$2:$D$301,D26)&gt;1,ISNA(MATCH(B26,Lists!$A$2:$A$12,0)),ISNA(MATCH(C26,Lists!$B$2:$B$9,0)),ISNA(MATCH(I26,Lists!$C$2:$C$5,0)),ISNA(MATCH(L26,Lists!$D$2:$D$10,0)),ISNA(MATCH(W26,Lists!$E$2:$E$3,0)),X26&lt;&gt;"Yes",K26&lt;&gt;LOWER(K26),ISNUMBER(SEARCH(" ",K26)),O26&lt;&gt;LOWER(O26),ISNUMBER(SEARCH(" ",O26)),AND(OR(B26="repair",B26="bridge"),P26=""),AND(OR(B26="repair",B26="bridge"),Q26=""),AND(U26&lt;&gt;"",V26=""),AND(U26&lt;&gt;"",NOT(OR(RIGHT(LOWER(U26),5)=".webp",RIGHT(LOWER(U26),4)=".png",RIGHT(LOWER(U26),4)=".jpg",RIGHT(LOWER(U26),5)=".jpeg")))),"Needs Fix",IF(OR(LEN(J26)&lt;40,Z26&lt;&gt;"OK",AB26&lt;&gt;"OK",R26="",AND(OR(B26="easyBoss",B26="mediumBoss",B26="finalBoss",B26="legendaryBoss"),W26&lt;&gt;"Yes")),"Warning","Ready")))</f>
        <v/>
      </c>
      <c r="AD26" s="11" t="str">
        <f>IF(AC26="","",IF(AC26="Ready","Ready",IF(A26="","Missing QuestionID; ","")&amp;IF(B26="","Missing Pool; ",IF(ISNA(MATCH(B26,Lists!$A$2:$A$12,0)),"Invalid Pool; ",""))&amp;IF(C26="","Missing Difficulty; ",IF(ISNA(MATCH(C26,Lists!$B$2:$B$9,0)),"Invalid Difficulty; ",""))&amp;IF(D26="","Missing QuestionText; ","")&amp;IF(E26="","Missing OptionA; ","")&amp;IF(F26="","Missing OptionB; ","")&amp;IF(G26="","Missing OptionC; ","")&amp;IF(H26="","Missing OptionD; ","")&amp;IF(I26="","Missing CorrectAnswer; ",IF(ISNA(MATCH(I26,Lists!$C$2:$C$5,0)),"CorrectAnswer must be A, B, C, or D; ",""))&amp;IF(J26="","Missing Feedback; ",IF(LEN(J26)&lt;40,"Feedback may be too short; ",""))&amp;IF(K26="","Missing Tag; ",IF(OR(K26&lt;&gt;LOWER(K26),ISNUMBER(SEARCH(" ",K26))),"Tag must be lowercase with no spaces; ",""))&amp;IF(L26="","Missing Type; ",IF(ISNA(MATCH(L26,Lists!$D$2:$D$10,0)),"Invalid Type; ",""))&amp;IF(M26="","Missing Objective; ","")&amp;IF(N26="","Missing ObjectiveLabel; ","")&amp;IF(O26="","Missing PrimarySkill; ",IF(OR(O26&lt;&gt;LOWER(O26),ISNUMBER(SEARCH(" ",O26))),"PrimarySkill must be lowercase with no spaces; ",""))&amp;IF(AND(OR(B26="repair",B26="bridge"),P26=""),"Repair/Bridge item needs RepairSkill; ","")&amp;IF(AND(OR(B26="repair",B26="bridge"),Q26=""),"Repair/Bridge item needs CommonError; ","")&amp;IF(R26="","ConceptCluster recommended; ","")&amp;IF(AND(U26&lt;&gt;"",V26=""),"ImageAccessibilityNote required when ImageFile is used; ","")&amp;IF(AND(U26&lt;&gt;"",NOT(OR(RIGHT(LOWER(U26),5)=".webp",RIGHT(LOWER(U26),4)=".png",RIGHT(LOWER(U26),4)=".jpg",RIGHT(LOWER(U26),5)=".jpeg"))),"Invalid image extension; ","")&amp;IF(W26="","Missing BossEligible; ",IF(ISNA(MATCH(W26,Lists!$E$2:$E$3,0)),"BossEligible must be Yes or No; ",""))&amp;IF(X26&lt;&gt;"Yes","Correct answer has not been verified; ","")&amp;IF(AA26&lt;&gt;"OK",AA26&amp;"; ","")&amp;IF(AB26&lt;&gt;"OK",AB26&amp;"; ","")&amp;IF(Z26&lt;&gt;"OK",Z26&amp;"; ","")&amp;IF(AND(OR(B26="easyBoss",B26="mediumBoss",B26="finalBoss",B26="legendaryBoss"),W26&lt;&gt;"Yes"),"Boss-pool item should be BossEligible = Yes; ","")))</f>
        <v/>
      </c>
      <c r="AE26" s="11" t="str">
        <f t="shared" si="3"/>
        <v/>
      </c>
    </row>
    <row r="27" spans="1:31" ht="45" customHeight="1">
      <c r="A27" s="15"/>
      <c r="B27" s="15"/>
      <c r="C27" s="15"/>
      <c r="D27" s="12"/>
      <c r="E27" s="12"/>
      <c r="F27" s="12"/>
      <c r="G27" s="12"/>
      <c r="H27" s="12"/>
      <c r="I27" s="15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4"/>
      <c r="V27" s="14"/>
      <c r="W27" s="16"/>
      <c r="X27" s="16"/>
      <c r="Y27" s="14"/>
      <c r="Z27" s="17" t="str">
        <f t="shared" si="0"/>
        <v/>
      </c>
      <c r="AA27" s="17" t="str">
        <f t="shared" si="1"/>
        <v/>
      </c>
      <c r="AB27" s="17" t="str">
        <f t="shared" si="2"/>
        <v/>
      </c>
      <c r="AC27" s="17" t="str">
        <f>IF(COUNTA(A27:Y27)=0,"",IF(OR(A27="",B27="",C27="",D27="",E27="",F27="",G27="",H27="",I27="",J27="",K27="",L27="",M27="",N27="",O27="",W27="",X27="",COUNTIF($A$2:$A$301,A27)&gt;1,COUNTIF($D$2:$D$301,D27)&gt;1,ISNA(MATCH(B27,Lists!$A$2:$A$12,0)),ISNA(MATCH(C27,Lists!$B$2:$B$9,0)),ISNA(MATCH(I27,Lists!$C$2:$C$5,0)),ISNA(MATCH(L27,Lists!$D$2:$D$10,0)),ISNA(MATCH(W27,Lists!$E$2:$E$3,0)),X27&lt;&gt;"Yes",K27&lt;&gt;LOWER(K27),ISNUMBER(SEARCH(" ",K27)),O27&lt;&gt;LOWER(O27),ISNUMBER(SEARCH(" ",O27)),AND(OR(B27="repair",B27="bridge"),P27=""),AND(OR(B27="repair",B27="bridge"),Q27=""),AND(U27&lt;&gt;"",V27=""),AND(U27&lt;&gt;"",NOT(OR(RIGHT(LOWER(U27),5)=".webp",RIGHT(LOWER(U27),4)=".png",RIGHT(LOWER(U27),4)=".jpg",RIGHT(LOWER(U27),5)=".jpeg")))),"Needs Fix",IF(OR(LEN(J27)&lt;40,Z27&lt;&gt;"OK",AB27&lt;&gt;"OK",R27="",AND(OR(B27="easyBoss",B27="mediumBoss",B27="finalBoss",B27="legendaryBoss"),W27&lt;&gt;"Yes")),"Warning","Ready")))</f>
        <v/>
      </c>
      <c r="AD27" s="11" t="str">
        <f>IF(AC27="","",IF(AC27="Ready","Ready",IF(A27="","Missing QuestionID; ","")&amp;IF(B27="","Missing Pool; ",IF(ISNA(MATCH(B27,Lists!$A$2:$A$12,0)),"Invalid Pool; ",""))&amp;IF(C27="","Missing Difficulty; ",IF(ISNA(MATCH(C27,Lists!$B$2:$B$9,0)),"Invalid Difficulty; ",""))&amp;IF(D27="","Missing QuestionText; ","")&amp;IF(E27="","Missing OptionA; ","")&amp;IF(F27="","Missing OptionB; ","")&amp;IF(G27="","Missing OptionC; ","")&amp;IF(H27="","Missing OptionD; ","")&amp;IF(I27="","Missing CorrectAnswer; ",IF(ISNA(MATCH(I27,Lists!$C$2:$C$5,0)),"CorrectAnswer must be A, B, C, or D; ",""))&amp;IF(J27="","Missing Feedback; ",IF(LEN(J27)&lt;40,"Feedback may be too short; ",""))&amp;IF(K27="","Missing Tag; ",IF(OR(K27&lt;&gt;LOWER(K27),ISNUMBER(SEARCH(" ",K27))),"Tag must be lowercase with no spaces; ",""))&amp;IF(L27="","Missing Type; ",IF(ISNA(MATCH(L27,Lists!$D$2:$D$10,0)),"Invalid Type; ",""))&amp;IF(M27="","Missing Objective; ","")&amp;IF(N27="","Missing ObjectiveLabel; ","")&amp;IF(O27="","Missing PrimarySkill; ",IF(OR(O27&lt;&gt;LOWER(O27),ISNUMBER(SEARCH(" ",O27))),"PrimarySkill must be lowercase with no spaces; ",""))&amp;IF(AND(OR(B27="repair",B27="bridge"),P27=""),"Repair/Bridge item needs RepairSkill; ","")&amp;IF(AND(OR(B27="repair",B27="bridge"),Q27=""),"Repair/Bridge item needs CommonError; ","")&amp;IF(R27="","ConceptCluster recommended; ","")&amp;IF(AND(U27&lt;&gt;"",V27=""),"ImageAccessibilityNote required when ImageFile is used; ","")&amp;IF(AND(U27&lt;&gt;"",NOT(OR(RIGHT(LOWER(U27),5)=".webp",RIGHT(LOWER(U27),4)=".png",RIGHT(LOWER(U27),4)=".jpg",RIGHT(LOWER(U27),5)=".jpeg"))),"Invalid image extension; ","")&amp;IF(W27="","Missing BossEligible; ",IF(ISNA(MATCH(W27,Lists!$E$2:$E$3,0)),"BossEligible must be Yes or No; ",""))&amp;IF(X27&lt;&gt;"Yes","Correct answer has not been verified; ","")&amp;IF(AA27&lt;&gt;"OK",AA27&amp;"; ","")&amp;IF(AB27&lt;&gt;"OK",AB27&amp;"; ","")&amp;IF(Z27&lt;&gt;"OK",Z27&amp;"; ","")&amp;IF(AND(OR(B27="easyBoss",B27="mediumBoss",B27="finalBoss",B27="legendaryBoss"),W27&lt;&gt;"Yes"),"Boss-pool item should be BossEligible = Yes; ","")))</f>
        <v/>
      </c>
      <c r="AE27" s="11" t="str">
        <f t="shared" si="3"/>
        <v/>
      </c>
    </row>
    <row r="28" spans="1:31" ht="45" customHeight="1">
      <c r="A28" s="15"/>
      <c r="B28" s="15"/>
      <c r="C28" s="15"/>
      <c r="D28" s="12"/>
      <c r="E28" s="12"/>
      <c r="F28" s="12"/>
      <c r="G28" s="12"/>
      <c r="H28" s="12"/>
      <c r="I28" s="15"/>
      <c r="J28" s="12"/>
      <c r="K28" s="12"/>
      <c r="L28" s="12"/>
      <c r="M28" s="12"/>
      <c r="N28" s="12"/>
      <c r="O28" s="13"/>
      <c r="P28" s="13"/>
      <c r="Q28" s="13"/>
      <c r="R28" s="13"/>
      <c r="S28" s="13"/>
      <c r="T28" s="13"/>
      <c r="U28" s="14"/>
      <c r="V28" s="14"/>
      <c r="W28" s="16"/>
      <c r="X28" s="16"/>
      <c r="Y28" s="14"/>
      <c r="Z28" s="17" t="str">
        <f t="shared" si="0"/>
        <v/>
      </c>
      <c r="AA28" s="17" t="str">
        <f t="shared" si="1"/>
        <v/>
      </c>
      <c r="AB28" s="17" t="str">
        <f t="shared" si="2"/>
        <v/>
      </c>
      <c r="AC28" s="17" t="str">
        <f>IF(COUNTA(A28:Y28)=0,"",IF(OR(A28="",B28="",C28="",D28="",E28="",F28="",G28="",H28="",I28="",J28="",K28="",L28="",M28="",N28="",O28="",W28="",X28="",COUNTIF($A$2:$A$301,A28)&gt;1,COUNTIF($D$2:$D$301,D28)&gt;1,ISNA(MATCH(B28,Lists!$A$2:$A$12,0)),ISNA(MATCH(C28,Lists!$B$2:$B$9,0)),ISNA(MATCH(I28,Lists!$C$2:$C$5,0)),ISNA(MATCH(L28,Lists!$D$2:$D$10,0)),ISNA(MATCH(W28,Lists!$E$2:$E$3,0)),X28&lt;&gt;"Yes",K28&lt;&gt;LOWER(K28),ISNUMBER(SEARCH(" ",K28)),O28&lt;&gt;LOWER(O28),ISNUMBER(SEARCH(" ",O28)),AND(OR(B28="repair",B28="bridge"),P28=""),AND(OR(B28="repair",B28="bridge"),Q28=""),AND(U28&lt;&gt;"",V28=""),AND(U28&lt;&gt;"",NOT(OR(RIGHT(LOWER(U28),5)=".webp",RIGHT(LOWER(U28),4)=".png",RIGHT(LOWER(U28),4)=".jpg",RIGHT(LOWER(U28),5)=".jpeg")))),"Needs Fix",IF(OR(LEN(J28)&lt;40,Z28&lt;&gt;"OK",AB28&lt;&gt;"OK",R28="",AND(OR(B28="easyBoss",B28="mediumBoss",B28="finalBoss",B28="legendaryBoss"),W28&lt;&gt;"Yes")),"Warning","Ready")))</f>
        <v/>
      </c>
      <c r="AD28" s="11" t="str">
        <f>IF(AC28="","",IF(AC28="Ready","Ready",IF(A28="","Missing QuestionID; ","")&amp;IF(B28="","Missing Pool; ",IF(ISNA(MATCH(B28,Lists!$A$2:$A$12,0)),"Invalid Pool; ",""))&amp;IF(C28="","Missing Difficulty; ",IF(ISNA(MATCH(C28,Lists!$B$2:$B$9,0)),"Invalid Difficulty; ",""))&amp;IF(D28="","Missing QuestionText; ","")&amp;IF(E28="","Missing OptionA; ","")&amp;IF(F28="","Missing OptionB; ","")&amp;IF(G28="","Missing OptionC; ","")&amp;IF(H28="","Missing OptionD; ","")&amp;IF(I28="","Missing CorrectAnswer; ",IF(ISNA(MATCH(I28,Lists!$C$2:$C$5,0)),"CorrectAnswer must be A, B, C, or D; ",""))&amp;IF(J28="","Missing Feedback; ",IF(LEN(J28)&lt;40,"Feedback may be too short; ",""))&amp;IF(K28="","Missing Tag; ",IF(OR(K28&lt;&gt;LOWER(K28),ISNUMBER(SEARCH(" ",K28))),"Tag must be lowercase with no spaces; ",""))&amp;IF(L28="","Missing Type; ",IF(ISNA(MATCH(L28,Lists!$D$2:$D$10,0)),"Invalid Type; ",""))&amp;IF(M28="","Missing Objective; ","")&amp;IF(N28="","Missing ObjectiveLabel; ","")&amp;IF(O28="","Missing PrimarySkill; ",IF(OR(O28&lt;&gt;LOWER(O28),ISNUMBER(SEARCH(" ",O28))),"PrimarySkill must be lowercase with no spaces; ",""))&amp;IF(AND(OR(B28="repair",B28="bridge"),P28=""),"Repair/Bridge item needs RepairSkill; ","")&amp;IF(AND(OR(B28="repair",B28="bridge"),Q28=""),"Repair/Bridge item needs CommonError; ","")&amp;IF(R28="","ConceptCluster recommended; ","")&amp;IF(AND(U28&lt;&gt;"",V28=""),"ImageAccessibilityNote required when ImageFile is used; ","")&amp;IF(AND(U28&lt;&gt;"",NOT(OR(RIGHT(LOWER(U28),5)=".webp",RIGHT(LOWER(U28),4)=".png",RIGHT(LOWER(U28),4)=".jpg",RIGHT(LOWER(U28),5)=".jpeg"))),"Invalid image extension; ","")&amp;IF(W28="","Missing BossEligible; ",IF(ISNA(MATCH(W28,Lists!$E$2:$E$3,0)),"BossEligible must be Yes or No; ",""))&amp;IF(X28&lt;&gt;"Yes","Correct answer has not been verified; ","")&amp;IF(AA28&lt;&gt;"OK",AA28&amp;"; ","")&amp;IF(AB28&lt;&gt;"OK",AB28&amp;"; ","")&amp;IF(Z28&lt;&gt;"OK",Z28&amp;"; ","")&amp;IF(AND(OR(B28="easyBoss",B28="mediumBoss",B28="finalBoss",B28="legendaryBoss"),W28&lt;&gt;"Yes"),"Boss-pool item should be BossEligible = Yes; ","")))</f>
        <v/>
      </c>
      <c r="AE28" s="11" t="str">
        <f t="shared" si="3"/>
        <v/>
      </c>
    </row>
    <row r="29" spans="1:31" ht="45" customHeight="1">
      <c r="A29" s="15"/>
      <c r="B29" s="15"/>
      <c r="C29" s="15"/>
      <c r="D29" s="12"/>
      <c r="E29" s="12"/>
      <c r="F29" s="12"/>
      <c r="G29" s="12"/>
      <c r="H29" s="12"/>
      <c r="I29" s="15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4"/>
      <c r="V29" s="14"/>
      <c r="W29" s="16"/>
      <c r="X29" s="16"/>
      <c r="Y29" s="14"/>
      <c r="Z29" s="17" t="str">
        <f t="shared" si="0"/>
        <v/>
      </c>
      <c r="AA29" s="17" t="str">
        <f t="shared" si="1"/>
        <v/>
      </c>
      <c r="AB29" s="17" t="str">
        <f t="shared" si="2"/>
        <v/>
      </c>
      <c r="AC29" s="17" t="str">
        <f>IF(COUNTA(A29:Y29)=0,"",IF(OR(A29="",B29="",C29="",D29="",E29="",F29="",G29="",H29="",I29="",J29="",K29="",L29="",M29="",N29="",O29="",W29="",X29="",COUNTIF($A$2:$A$301,A29)&gt;1,COUNTIF($D$2:$D$301,D29)&gt;1,ISNA(MATCH(B29,Lists!$A$2:$A$12,0)),ISNA(MATCH(C29,Lists!$B$2:$B$9,0)),ISNA(MATCH(I29,Lists!$C$2:$C$5,0)),ISNA(MATCH(L29,Lists!$D$2:$D$10,0)),ISNA(MATCH(W29,Lists!$E$2:$E$3,0)),X29&lt;&gt;"Yes",K29&lt;&gt;LOWER(K29),ISNUMBER(SEARCH(" ",K29)),O29&lt;&gt;LOWER(O29),ISNUMBER(SEARCH(" ",O29)),AND(OR(B29="repair",B29="bridge"),P29=""),AND(OR(B29="repair",B29="bridge"),Q29=""),AND(U29&lt;&gt;"",V29=""),AND(U29&lt;&gt;"",NOT(OR(RIGHT(LOWER(U29),5)=".webp",RIGHT(LOWER(U29),4)=".png",RIGHT(LOWER(U29),4)=".jpg",RIGHT(LOWER(U29),5)=".jpeg")))),"Needs Fix",IF(OR(LEN(J29)&lt;40,Z29&lt;&gt;"OK",AB29&lt;&gt;"OK",R29="",AND(OR(B29="easyBoss",B29="mediumBoss",B29="finalBoss",B29="legendaryBoss"),W29&lt;&gt;"Yes")),"Warning","Ready")))</f>
        <v/>
      </c>
      <c r="AD29" s="11" t="str">
        <f>IF(AC29="","",IF(AC29="Ready","Ready",IF(A29="","Missing QuestionID; ","")&amp;IF(B29="","Missing Pool; ",IF(ISNA(MATCH(B29,Lists!$A$2:$A$12,0)),"Invalid Pool; ",""))&amp;IF(C29="","Missing Difficulty; ",IF(ISNA(MATCH(C29,Lists!$B$2:$B$9,0)),"Invalid Difficulty; ",""))&amp;IF(D29="","Missing QuestionText; ","")&amp;IF(E29="","Missing OptionA; ","")&amp;IF(F29="","Missing OptionB; ","")&amp;IF(G29="","Missing OptionC; ","")&amp;IF(H29="","Missing OptionD; ","")&amp;IF(I29="","Missing CorrectAnswer; ",IF(ISNA(MATCH(I29,Lists!$C$2:$C$5,0)),"CorrectAnswer must be A, B, C, or D; ",""))&amp;IF(J29="","Missing Feedback; ",IF(LEN(J29)&lt;40,"Feedback may be too short; ",""))&amp;IF(K29="","Missing Tag; ",IF(OR(K29&lt;&gt;LOWER(K29),ISNUMBER(SEARCH(" ",K29))),"Tag must be lowercase with no spaces; ",""))&amp;IF(L29="","Missing Type; ",IF(ISNA(MATCH(L29,Lists!$D$2:$D$10,0)),"Invalid Type; ",""))&amp;IF(M29="","Missing Objective; ","")&amp;IF(N29="","Missing ObjectiveLabel; ","")&amp;IF(O29="","Missing PrimarySkill; ",IF(OR(O29&lt;&gt;LOWER(O29),ISNUMBER(SEARCH(" ",O29))),"PrimarySkill must be lowercase with no spaces; ",""))&amp;IF(AND(OR(B29="repair",B29="bridge"),P29=""),"Repair/Bridge item needs RepairSkill; ","")&amp;IF(AND(OR(B29="repair",B29="bridge"),Q29=""),"Repair/Bridge item needs CommonError; ","")&amp;IF(R29="","ConceptCluster recommended; ","")&amp;IF(AND(U29&lt;&gt;"",V29=""),"ImageAccessibilityNote required when ImageFile is used; ","")&amp;IF(AND(U29&lt;&gt;"",NOT(OR(RIGHT(LOWER(U29),5)=".webp",RIGHT(LOWER(U29),4)=".png",RIGHT(LOWER(U29),4)=".jpg",RIGHT(LOWER(U29),5)=".jpeg"))),"Invalid image extension; ","")&amp;IF(W29="","Missing BossEligible; ",IF(ISNA(MATCH(W29,Lists!$E$2:$E$3,0)),"BossEligible must be Yes or No; ",""))&amp;IF(X29&lt;&gt;"Yes","Correct answer has not been verified; ","")&amp;IF(AA29&lt;&gt;"OK",AA29&amp;"; ","")&amp;IF(AB29&lt;&gt;"OK",AB29&amp;"; ","")&amp;IF(Z29&lt;&gt;"OK",Z29&amp;"; ","")&amp;IF(AND(OR(B29="easyBoss",B29="mediumBoss",B29="finalBoss",B29="legendaryBoss"),W29&lt;&gt;"Yes"),"Boss-pool item should be BossEligible = Yes; ","")))</f>
        <v/>
      </c>
      <c r="AE29" s="11" t="str">
        <f t="shared" si="3"/>
        <v/>
      </c>
    </row>
    <row r="30" spans="1:31" ht="45" customHeight="1">
      <c r="A30" s="15"/>
      <c r="B30" s="15"/>
      <c r="C30" s="15"/>
      <c r="D30" s="12"/>
      <c r="E30" s="12"/>
      <c r="F30" s="12"/>
      <c r="G30" s="12"/>
      <c r="H30" s="12"/>
      <c r="I30" s="15"/>
      <c r="J30" s="12"/>
      <c r="K30" s="12"/>
      <c r="L30" s="12"/>
      <c r="M30" s="12"/>
      <c r="N30" s="12"/>
      <c r="O30" s="13"/>
      <c r="P30" s="13"/>
      <c r="Q30" s="13"/>
      <c r="R30" s="13"/>
      <c r="S30" s="13"/>
      <c r="T30" s="13"/>
      <c r="U30" s="14"/>
      <c r="V30" s="14"/>
      <c r="W30" s="16"/>
      <c r="X30" s="16"/>
      <c r="Y30" s="14"/>
      <c r="Z30" s="17" t="str">
        <f t="shared" si="0"/>
        <v/>
      </c>
      <c r="AA30" s="17" t="str">
        <f t="shared" si="1"/>
        <v/>
      </c>
      <c r="AB30" s="17" t="str">
        <f t="shared" si="2"/>
        <v/>
      </c>
      <c r="AC30" s="17" t="str">
        <f>IF(COUNTA(A30:Y30)=0,"",IF(OR(A30="",B30="",C30="",D30="",E30="",F30="",G30="",H30="",I30="",J30="",K30="",L30="",M30="",N30="",O30="",W30="",X30="",COUNTIF($A$2:$A$301,A30)&gt;1,COUNTIF($D$2:$D$301,D30)&gt;1,ISNA(MATCH(B30,Lists!$A$2:$A$12,0)),ISNA(MATCH(C30,Lists!$B$2:$B$9,0)),ISNA(MATCH(I30,Lists!$C$2:$C$5,0)),ISNA(MATCH(L30,Lists!$D$2:$D$10,0)),ISNA(MATCH(W30,Lists!$E$2:$E$3,0)),X30&lt;&gt;"Yes",K30&lt;&gt;LOWER(K30),ISNUMBER(SEARCH(" ",K30)),O30&lt;&gt;LOWER(O30),ISNUMBER(SEARCH(" ",O30)),AND(OR(B30="repair",B30="bridge"),P30=""),AND(OR(B30="repair",B30="bridge"),Q30=""),AND(U30&lt;&gt;"",V30=""),AND(U30&lt;&gt;"",NOT(OR(RIGHT(LOWER(U30),5)=".webp",RIGHT(LOWER(U30),4)=".png",RIGHT(LOWER(U30),4)=".jpg",RIGHT(LOWER(U30),5)=".jpeg")))),"Needs Fix",IF(OR(LEN(J30)&lt;40,Z30&lt;&gt;"OK",AB30&lt;&gt;"OK",R30="",AND(OR(B30="easyBoss",B30="mediumBoss",B30="finalBoss",B30="legendaryBoss"),W30&lt;&gt;"Yes")),"Warning","Ready")))</f>
        <v/>
      </c>
      <c r="AD30" s="11" t="str">
        <f>IF(AC30="","",IF(AC30="Ready","Ready",IF(A30="","Missing QuestionID; ","")&amp;IF(B30="","Missing Pool; ",IF(ISNA(MATCH(B30,Lists!$A$2:$A$12,0)),"Invalid Pool; ",""))&amp;IF(C30="","Missing Difficulty; ",IF(ISNA(MATCH(C30,Lists!$B$2:$B$9,0)),"Invalid Difficulty; ",""))&amp;IF(D30="","Missing QuestionText; ","")&amp;IF(E30="","Missing OptionA; ","")&amp;IF(F30="","Missing OptionB; ","")&amp;IF(G30="","Missing OptionC; ","")&amp;IF(H30="","Missing OptionD; ","")&amp;IF(I30="","Missing CorrectAnswer; ",IF(ISNA(MATCH(I30,Lists!$C$2:$C$5,0)),"CorrectAnswer must be A, B, C, or D; ",""))&amp;IF(J30="","Missing Feedback; ",IF(LEN(J30)&lt;40,"Feedback may be too short; ",""))&amp;IF(K30="","Missing Tag; ",IF(OR(K30&lt;&gt;LOWER(K30),ISNUMBER(SEARCH(" ",K30))),"Tag must be lowercase with no spaces; ",""))&amp;IF(L30="","Missing Type; ",IF(ISNA(MATCH(L30,Lists!$D$2:$D$10,0)),"Invalid Type; ",""))&amp;IF(M30="","Missing Objective; ","")&amp;IF(N30="","Missing ObjectiveLabel; ","")&amp;IF(O30="","Missing PrimarySkill; ",IF(OR(O30&lt;&gt;LOWER(O30),ISNUMBER(SEARCH(" ",O30))),"PrimarySkill must be lowercase with no spaces; ",""))&amp;IF(AND(OR(B30="repair",B30="bridge"),P30=""),"Repair/Bridge item needs RepairSkill; ","")&amp;IF(AND(OR(B30="repair",B30="bridge"),Q30=""),"Repair/Bridge item needs CommonError; ","")&amp;IF(R30="","ConceptCluster recommended; ","")&amp;IF(AND(U30&lt;&gt;"",V30=""),"ImageAccessibilityNote required when ImageFile is used; ","")&amp;IF(AND(U30&lt;&gt;"",NOT(OR(RIGHT(LOWER(U30),5)=".webp",RIGHT(LOWER(U30),4)=".png",RIGHT(LOWER(U30),4)=".jpg",RIGHT(LOWER(U30),5)=".jpeg"))),"Invalid image extension; ","")&amp;IF(W30="","Missing BossEligible; ",IF(ISNA(MATCH(W30,Lists!$E$2:$E$3,0)),"BossEligible must be Yes or No; ",""))&amp;IF(X30&lt;&gt;"Yes","Correct answer has not been verified; ","")&amp;IF(AA30&lt;&gt;"OK",AA30&amp;"; ","")&amp;IF(AB30&lt;&gt;"OK",AB30&amp;"; ","")&amp;IF(Z30&lt;&gt;"OK",Z30&amp;"; ","")&amp;IF(AND(OR(B30="easyBoss",B30="mediumBoss",B30="finalBoss",B30="legendaryBoss"),W30&lt;&gt;"Yes"),"Boss-pool item should be BossEligible = Yes; ","")))</f>
        <v/>
      </c>
      <c r="AE30" s="11" t="str">
        <f t="shared" si="3"/>
        <v/>
      </c>
    </row>
    <row r="31" spans="1:31" ht="45" customHeight="1">
      <c r="A31" s="15"/>
      <c r="B31" s="15"/>
      <c r="C31" s="15"/>
      <c r="D31" s="12"/>
      <c r="E31" s="12"/>
      <c r="F31" s="12"/>
      <c r="G31" s="12"/>
      <c r="H31" s="12"/>
      <c r="I31" s="15"/>
      <c r="J31" s="12"/>
      <c r="K31" s="12"/>
      <c r="L31" s="12"/>
      <c r="M31" s="12"/>
      <c r="N31" s="12"/>
      <c r="O31" s="13"/>
      <c r="P31" s="13"/>
      <c r="Q31" s="13"/>
      <c r="R31" s="13"/>
      <c r="S31" s="13"/>
      <c r="T31" s="13"/>
      <c r="U31" s="14"/>
      <c r="V31" s="14"/>
      <c r="W31" s="16"/>
      <c r="X31" s="16"/>
      <c r="Y31" s="14"/>
      <c r="Z31" s="17" t="str">
        <f t="shared" si="0"/>
        <v/>
      </c>
      <c r="AA31" s="17" t="str">
        <f t="shared" si="1"/>
        <v/>
      </c>
      <c r="AB31" s="17" t="str">
        <f t="shared" si="2"/>
        <v/>
      </c>
      <c r="AC31" s="17" t="str">
        <f>IF(COUNTA(A31:Y31)=0,"",IF(OR(A31="",B31="",C31="",D31="",E31="",F31="",G31="",H31="",I31="",J31="",K31="",L31="",M31="",N31="",O31="",W31="",X31="",COUNTIF($A$2:$A$301,A31)&gt;1,COUNTIF($D$2:$D$301,D31)&gt;1,ISNA(MATCH(B31,Lists!$A$2:$A$12,0)),ISNA(MATCH(C31,Lists!$B$2:$B$9,0)),ISNA(MATCH(I31,Lists!$C$2:$C$5,0)),ISNA(MATCH(L31,Lists!$D$2:$D$10,0)),ISNA(MATCH(W31,Lists!$E$2:$E$3,0)),X31&lt;&gt;"Yes",K31&lt;&gt;LOWER(K31),ISNUMBER(SEARCH(" ",K31)),O31&lt;&gt;LOWER(O31),ISNUMBER(SEARCH(" ",O31)),AND(OR(B31="repair",B31="bridge"),P31=""),AND(OR(B31="repair",B31="bridge"),Q31=""),AND(U31&lt;&gt;"",V31=""),AND(U31&lt;&gt;"",NOT(OR(RIGHT(LOWER(U31),5)=".webp",RIGHT(LOWER(U31),4)=".png",RIGHT(LOWER(U31),4)=".jpg",RIGHT(LOWER(U31),5)=".jpeg")))),"Needs Fix",IF(OR(LEN(J31)&lt;40,Z31&lt;&gt;"OK",AB31&lt;&gt;"OK",R31="",AND(OR(B31="easyBoss",B31="mediumBoss",B31="finalBoss",B31="legendaryBoss"),W31&lt;&gt;"Yes")),"Warning","Ready")))</f>
        <v/>
      </c>
      <c r="AD31" s="11" t="str">
        <f>IF(AC31="","",IF(AC31="Ready","Ready",IF(A31="","Missing QuestionID; ","")&amp;IF(B31="","Missing Pool; ",IF(ISNA(MATCH(B31,Lists!$A$2:$A$12,0)),"Invalid Pool; ",""))&amp;IF(C31="","Missing Difficulty; ",IF(ISNA(MATCH(C31,Lists!$B$2:$B$9,0)),"Invalid Difficulty; ",""))&amp;IF(D31="","Missing QuestionText; ","")&amp;IF(E31="","Missing OptionA; ","")&amp;IF(F31="","Missing OptionB; ","")&amp;IF(G31="","Missing OptionC; ","")&amp;IF(H31="","Missing OptionD; ","")&amp;IF(I31="","Missing CorrectAnswer; ",IF(ISNA(MATCH(I31,Lists!$C$2:$C$5,0)),"CorrectAnswer must be A, B, C, or D; ",""))&amp;IF(J31="","Missing Feedback; ",IF(LEN(J31)&lt;40,"Feedback may be too short; ",""))&amp;IF(K31="","Missing Tag; ",IF(OR(K31&lt;&gt;LOWER(K31),ISNUMBER(SEARCH(" ",K31))),"Tag must be lowercase with no spaces; ",""))&amp;IF(L31="","Missing Type; ",IF(ISNA(MATCH(L31,Lists!$D$2:$D$10,0)),"Invalid Type; ",""))&amp;IF(M31="","Missing Objective; ","")&amp;IF(N31="","Missing ObjectiveLabel; ","")&amp;IF(O31="","Missing PrimarySkill; ",IF(OR(O31&lt;&gt;LOWER(O31),ISNUMBER(SEARCH(" ",O31))),"PrimarySkill must be lowercase with no spaces; ",""))&amp;IF(AND(OR(B31="repair",B31="bridge"),P31=""),"Repair/Bridge item needs RepairSkill; ","")&amp;IF(AND(OR(B31="repair",B31="bridge"),Q31=""),"Repair/Bridge item needs CommonError; ","")&amp;IF(R31="","ConceptCluster recommended; ","")&amp;IF(AND(U31&lt;&gt;"",V31=""),"ImageAccessibilityNote required when ImageFile is used; ","")&amp;IF(AND(U31&lt;&gt;"",NOT(OR(RIGHT(LOWER(U31),5)=".webp",RIGHT(LOWER(U31),4)=".png",RIGHT(LOWER(U31),4)=".jpg",RIGHT(LOWER(U31),5)=".jpeg"))),"Invalid image extension; ","")&amp;IF(W31="","Missing BossEligible; ",IF(ISNA(MATCH(W31,Lists!$E$2:$E$3,0)),"BossEligible must be Yes or No; ",""))&amp;IF(X31&lt;&gt;"Yes","Correct answer has not been verified; ","")&amp;IF(AA31&lt;&gt;"OK",AA31&amp;"; ","")&amp;IF(AB31&lt;&gt;"OK",AB31&amp;"; ","")&amp;IF(Z31&lt;&gt;"OK",Z31&amp;"; ","")&amp;IF(AND(OR(B31="easyBoss",B31="mediumBoss",B31="finalBoss",B31="legendaryBoss"),W31&lt;&gt;"Yes"),"Boss-pool item should be BossEligible = Yes; ","")))</f>
        <v/>
      </c>
      <c r="AE31" s="11" t="str">
        <f t="shared" si="3"/>
        <v/>
      </c>
    </row>
    <row r="32" spans="1:31" ht="45" customHeight="1">
      <c r="A32" s="15"/>
      <c r="B32" s="15"/>
      <c r="C32" s="15"/>
      <c r="D32" s="12"/>
      <c r="E32" s="12"/>
      <c r="F32" s="12"/>
      <c r="G32" s="12"/>
      <c r="H32" s="12"/>
      <c r="I32" s="15"/>
      <c r="J32" s="12"/>
      <c r="K32" s="12"/>
      <c r="L32" s="12"/>
      <c r="M32" s="12"/>
      <c r="N32" s="12"/>
      <c r="O32" s="13"/>
      <c r="P32" s="13"/>
      <c r="Q32" s="13"/>
      <c r="R32" s="13"/>
      <c r="S32" s="13"/>
      <c r="T32" s="13"/>
      <c r="U32" s="14"/>
      <c r="V32" s="14"/>
      <c r="W32" s="16"/>
      <c r="X32" s="16"/>
      <c r="Y32" s="14"/>
      <c r="Z32" s="17" t="str">
        <f t="shared" si="0"/>
        <v/>
      </c>
      <c r="AA32" s="17" t="str">
        <f t="shared" si="1"/>
        <v/>
      </c>
      <c r="AB32" s="17" t="str">
        <f t="shared" si="2"/>
        <v/>
      </c>
      <c r="AC32" s="17" t="str">
        <f>IF(COUNTA(A32:Y32)=0,"",IF(OR(A32="",B32="",C32="",D32="",E32="",F32="",G32="",H32="",I32="",J32="",K32="",L32="",M32="",N32="",O32="",W32="",X32="",COUNTIF($A$2:$A$301,A32)&gt;1,COUNTIF($D$2:$D$301,D32)&gt;1,ISNA(MATCH(B32,Lists!$A$2:$A$12,0)),ISNA(MATCH(C32,Lists!$B$2:$B$9,0)),ISNA(MATCH(I32,Lists!$C$2:$C$5,0)),ISNA(MATCH(L32,Lists!$D$2:$D$10,0)),ISNA(MATCH(W32,Lists!$E$2:$E$3,0)),X32&lt;&gt;"Yes",K32&lt;&gt;LOWER(K32),ISNUMBER(SEARCH(" ",K32)),O32&lt;&gt;LOWER(O32),ISNUMBER(SEARCH(" ",O32)),AND(OR(B32="repair",B32="bridge"),P32=""),AND(OR(B32="repair",B32="bridge"),Q32=""),AND(U32&lt;&gt;"",V32=""),AND(U32&lt;&gt;"",NOT(OR(RIGHT(LOWER(U32),5)=".webp",RIGHT(LOWER(U32),4)=".png",RIGHT(LOWER(U32),4)=".jpg",RIGHT(LOWER(U32),5)=".jpeg")))),"Needs Fix",IF(OR(LEN(J32)&lt;40,Z32&lt;&gt;"OK",AB32&lt;&gt;"OK",R32="",AND(OR(B32="easyBoss",B32="mediumBoss",B32="finalBoss",B32="legendaryBoss"),W32&lt;&gt;"Yes")),"Warning","Ready")))</f>
        <v/>
      </c>
      <c r="AD32" s="11" t="str">
        <f>IF(AC32="","",IF(AC32="Ready","Ready",IF(A32="","Missing QuestionID; ","")&amp;IF(B32="","Missing Pool; ",IF(ISNA(MATCH(B32,Lists!$A$2:$A$12,0)),"Invalid Pool; ",""))&amp;IF(C32="","Missing Difficulty; ",IF(ISNA(MATCH(C32,Lists!$B$2:$B$9,0)),"Invalid Difficulty; ",""))&amp;IF(D32="","Missing QuestionText; ","")&amp;IF(E32="","Missing OptionA; ","")&amp;IF(F32="","Missing OptionB; ","")&amp;IF(G32="","Missing OptionC; ","")&amp;IF(H32="","Missing OptionD; ","")&amp;IF(I32="","Missing CorrectAnswer; ",IF(ISNA(MATCH(I32,Lists!$C$2:$C$5,0)),"CorrectAnswer must be A, B, C, or D; ",""))&amp;IF(J32="","Missing Feedback; ",IF(LEN(J32)&lt;40,"Feedback may be too short; ",""))&amp;IF(K32="","Missing Tag; ",IF(OR(K32&lt;&gt;LOWER(K32),ISNUMBER(SEARCH(" ",K32))),"Tag must be lowercase with no spaces; ",""))&amp;IF(L32="","Missing Type; ",IF(ISNA(MATCH(L32,Lists!$D$2:$D$10,0)),"Invalid Type; ",""))&amp;IF(M32="","Missing Objective; ","")&amp;IF(N32="","Missing ObjectiveLabel; ","")&amp;IF(O32="","Missing PrimarySkill; ",IF(OR(O32&lt;&gt;LOWER(O32),ISNUMBER(SEARCH(" ",O32))),"PrimarySkill must be lowercase with no spaces; ",""))&amp;IF(AND(OR(B32="repair",B32="bridge"),P32=""),"Repair/Bridge item needs RepairSkill; ","")&amp;IF(AND(OR(B32="repair",B32="bridge"),Q32=""),"Repair/Bridge item needs CommonError; ","")&amp;IF(R32="","ConceptCluster recommended; ","")&amp;IF(AND(U32&lt;&gt;"",V32=""),"ImageAccessibilityNote required when ImageFile is used; ","")&amp;IF(AND(U32&lt;&gt;"",NOT(OR(RIGHT(LOWER(U32),5)=".webp",RIGHT(LOWER(U32),4)=".png",RIGHT(LOWER(U32),4)=".jpg",RIGHT(LOWER(U32),5)=".jpeg"))),"Invalid image extension; ","")&amp;IF(W32="","Missing BossEligible; ",IF(ISNA(MATCH(W32,Lists!$E$2:$E$3,0)),"BossEligible must be Yes or No; ",""))&amp;IF(X32&lt;&gt;"Yes","Correct answer has not been verified; ","")&amp;IF(AA32&lt;&gt;"OK",AA32&amp;"; ","")&amp;IF(AB32&lt;&gt;"OK",AB32&amp;"; ","")&amp;IF(Z32&lt;&gt;"OK",Z32&amp;"; ","")&amp;IF(AND(OR(B32="easyBoss",B32="mediumBoss",B32="finalBoss",B32="legendaryBoss"),W32&lt;&gt;"Yes"),"Boss-pool item should be BossEligible = Yes; ","")))</f>
        <v/>
      </c>
      <c r="AE32" s="11" t="str">
        <f t="shared" si="3"/>
        <v/>
      </c>
    </row>
    <row r="33" spans="1:31" ht="45" customHeight="1">
      <c r="A33" s="15"/>
      <c r="B33" s="15"/>
      <c r="C33" s="15"/>
      <c r="D33" s="12"/>
      <c r="E33" s="12"/>
      <c r="F33" s="12"/>
      <c r="G33" s="12"/>
      <c r="H33" s="12"/>
      <c r="I33" s="15"/>
      <c r="J33" s="12"/>
      <c r="K33" s="12"/>
      <c r="L33" s="12"/>
      <c r="M33" s="12"/>
      <c r="N33" s="12"/>
      <c r="O33" s="13"/>
      <c r="P33" s="13"/>
      <c r="Q33" s="13"/>
      <c r="R33" s="13"/>
      <c r="S33" s="13"/>
      <c r="T33" s="13"/>
      <c r="U33" s="14"/>
      <c r="V33" s="14"/>
      <c r="W33" s="16"/>
      <c r="X33" s="16"/>
      <c r="Y33" s="14"/>
      <c r="Z33" s="17" t="str">
        <f t="shared" si="0"/>
        <v/>
      </c>
      <c r="AA33" s="17" t="str">
        <f t="shared" si="1"/>
        <v/>
      </c>
      <c r="AB33" s="17" t="str">
        <f t="shared" si="2"/>
        <v/>
      </c>
      <c r="AC33" s="17" t="str">
        <f>IF(COUNTA(A33:Y33)=0,"",IF(OR(A33="",B33="",C33="",D33="",E33="",F33="",G33="",H33="",I33="",J33="",K33="",L33="",M33="",N33="",O33="",W33="",X33="",COUNTIF($A$2:$A$301,A33)&gt;1,COUNTIF($D$2:$D$301,D33)&gt;1,ISNA(MATCH(B33,Lists!$A$2:$A$12,0)),ISNA(MATCH(C33,Lists!$B$2:$B$9,0)),ISNA(MATCH(I33,Lists!$C$2:$C$5,0)),ISNA(MATCH(L33,Lists!$D$2:$D$10,0)),ISNA(MATCH(W33,Lists!$E$2:$E$3,0)),X33&lt;&gt;"Yes",K33&lt;&gt;LOWER(K33),ISNUMBER(SEARCH(" ",K33)),O33&lt;&gt;LOWER(O33),ISNUMBER(SEARCH(" ",O33)),AND(OR(B33="repair",B33="bridge"),P33=""),AND(OR(B33="repair",B33="bridge"),Q33=""),AND(U33&lt;&gt;"",V33=""),AND(U33&lt;&gt;"",NOT(OR(RIGHT(LOWER(U33),5)=".webp",RIGHT(LOWER(U33),4)=".png",RIGHT(LOWER(U33),4)=".jpg",RIGHT(LOWER(U33),5)=".jpeg")))),"Needs Fix",IF(OR(LEN(J33)&lt;40,Z33&lt;&gt;"OK",AB33&lt;&gt;"OK",R33="",AND(OR(B33="easyBoss",B33="mediumBoss",B33="finalBoss",B33="legendaryBoss"),W33&lt;&gt;"Yes")),"Warning","Ready")))</f>
        <v/>
      </c>
      <c r="AD33" s="11" t="str">
        <f>IF(AC33="","",IF(AC33="Ready","Ready",IF(A33="","Missing QuestionID; ","")&amp;IF(B33="","Missing Pool; ",IF(ISNA(MATCH(B33,Lists!$A$2:$A$12,0)),"Invalid Pool; ",""))&amp;IF(C33="","Missing Difficulty; ",IF(ISNA(MATCH(C33,Lists!$B$2:$B$9,0)),"Invalid Difficulty; ",""))&amp;IF(D33="","Missing QuestionText; ","")&amp;IF(E33="","Missing OptionA; ","")&amp;IF(F33="","Missing OptionB; ","")&amp;IF(G33="","Missing OptionC; ","")&amp;IF(H33="","Missing OptionD; ","")&amp;IF(I33="","Missing CorrectAnswer; ",IF(ISNA(MATCH(I33,Lists!$C$2:$C$5,0)),"CorrectAnswer must be A, B, C, or D; ",""))&amp;IF(J33="","Missing Feedback; ",IF(LEN(J33)&lt;40,"Feedback may be too short; ",""))&amp;IF(K33="","Missing Tag; ",IF(OR(K33&lt;&gt;LOWER(K33),ISNUMBER(SEARCH(" ",K33))),"Tag must be lowercase with no spaces; ",""))&amp;IF(L33="","Missing Type; ",IF(ISNA(MATCH(L33,Lists!$D$2:$D$10,0)),"Invalid Type; ",""))&amp;IF(M33="","Missing Objective; ","")&amp;IF(N33="","Missing ObjectiveLabel; ","")&amp;IF(O33="","Missing PrimarySkill; ",IF(OR(O33&lt;&gt;LOWER(O33),ISNUMBER(SEARCH(" ",O33))),"PrimarySkill must be lowercase with no spaces; ",""))&amp;IF(AND(OR(B33="repair",B33="bridge"),P33=""),"Repair/Bridge item needs RepairSkill; ","")&amp;IF(AND(OR(B33="repair",B33="bridge"),Q33=""),"Repair/Bridge item needs CommonError; ","")&amp;IF(R33="","ConceptCluster recommended; ","")&amp;IF(AND(U33&lt;&gt;"",V33=""),"ImageAccessibilityNote required when ImageFile is used; ","")&amp;IF(AND(U33&lt;&gt;"",NOT(OR(RIGHT(LOWER(U33),5)=".webp",RIGHT(LOWER(U33),4)=".png",RIGHT(LOWER(U33),4)=".jpg",RIGHT(LOWER(U33),5)=".jpeg"))),"Invalid image extension; ","")&amp;IF(W33="","Missing BossEligible; ",IF(ISNA(MATCH(W33,Lists!$E$2:$E$3,0)),"BossEligible must be Yes or No; ",""))&amp;IF(X33&lt;&gt;"Yes","Correct answer has not been verified; ","")&amp;IF(AA33&lt;&gt;"OK",AA33&amp;"; ","")&amp;IF(AB33&lt;&gt;"OK",AB33&amp;"; ","")&amp;IF(Z33&lt;&gt;"OK",Z33&amp;"; ","")&amp;IF(AND(OR(B33="easyBoss",B33="mediumBoss",B33="finalBoss",B33="legendaryBoss"),W33&lt;&gt;"Yes"),"Boss-pool item should be BossEligible = Yes; ","")))</f>
        <v/>
      </c>
      <c r="AE33" s="11" t="str">
        <f t="shared" si="3"/>
        <v/>
      </c>
    </row>
    <row r="34" spans="1:31" ht="45" customHeight="1">
      <c r="A34" s="15"/>
      <c r="B34" s="15"/>
      <c r="C34" s="15"/>
      <c r="D34" s="12"/>
      <c r="E34" s="12"/>
      <c r="F34" s="12"/>
      <c r="G34" s="12"/>
      <c r="H34" s="12"/>
      <c r="I34" s="15"/>
      <c r="J34" s="12"/>
      <c r="K34" s="12"/>
      <c r="L34" s="12"/>
      <c r="M34" s="12"/>
      <c r="N34" s="12"/>
      <c r="O34" s="13"/>
      <c r="P34" s="13"/>
      <c r="Q34" s="13"/>
      <c r="R34" s="13"/>
      <c r="S34" s="13"/>
      <c r="T34" s="13"/>
      <c r="U34" s="14"/>
      <c r="V34" s="14"/>
      <c r="W34" s="16"/>
      <c r="X34" s="16"/>
      <c r="Y34" s="14"/>
      <c r="Z34" s="17" t="str">
        <f t="shared" si="0"/>
        <v/>
      </c>
      <c r="AA34" s="17" t="str">
        <f t="shared" si="1"/>
        <v/>
      </c>
      <c r="AB34" s="17" t="str">
        <f t="shared" si="2"/>
        <v/>
      </c>
      <c r="AC34" s="17" t="str">
        <f>IF(COUNTA(A34:Y34)=0,"",IF(OR(A34="",B34="",C34="",D34="",E34="",F34="",G34="",H34="",I34="",J34="",K34="",L34="",M34="",N34="",O34="",W34="",X34="",COUNTIF($A$2:$A$301,A34)&gt;1,COUNTIF($D$2:$D$301,D34)&gt;1,ISNA(MATCH(B34,Lists!$A$2:$A$12,0)),ISNA(MATCH(C34,Lists!$B$2:$B$9,0)),ISNA(MATCH(I34,Lists!$C$2:$C$5,0)),ISNA(MATCH(L34,Lists!$D$2:$D$10,0)),ISNA(MATCH(W34,Lists!$E$2:$E$3,0)),X34&lt;&gt;"Yes",K34&lt;&gt;LOWER(K34),ISNUMBER(SEARCH(" ",K34)),O34&lt;&gt;LOWER(O34),ISNUMBER(SEARCH(" ",O34)),AND(OR(B34="repair",B34="bridge"),P34=""),AND(OR(B34="repair",B34="bridge"),Q34=""),AND(U34&lt;&gt;"",V34=""),AND(U34&lt;&gt;"",NOT(OR(RIGHT(LOWER(U34),5)=".webp",RIGHT(LOWER(U34),4)=".png",RIGHT(LOWER(U34),4)=".jpg",RIGHT(LOWER(U34),5)=".jpeg")))),"Needs Fix",IF(OR(LEN(J34)&lt;40,Z34&lt;&gt;"OK",AB34&lt;&gt;"OK",R34="",AND(OR(B34="easyBoss",B34="mediumBoss",B34="finalBoss",B34="legendaryBoss"),W34&lt;&gt;"Yes")),"Warning","Ready")))</f>
        <v/>
      </c>
      <c r="AD34" s="11" t="str">
        <f>IF(AC34="","",IF(AC34="Ready","Ready",IF(A34="","Missing QuestionID; ","")&amp;IF(B34="","Missing Pool; ",IF(ISNA(MATCH(B34,Lists!$A$2:$A$12,0)),"Invalid Pool; ",""))&amp;IF(C34="","Missing Difficulty; ",IF(ISNA(MATCH(C34,Lists!$B$2:$B$9,0)),"Invalid Difficulty; ",""))&amp;IF(D34="","Missing QuestionText; ","")&amp;IF(E34="","Missing OptionA; ","")&amp;IF(F34="","Missing OptionB; ","")&amp;IF(G34="","Missing OptionC; ","")&amp;IF(H34="","Missing OptionD; ","")&amp;IF(I34="","Missing CorrectAnswer; ",IF(ISNA(MATCH(I34,Lists!$C$2:$C$5,0)),"CorrectAnswer must be A, B, C, or D; ",""))&amp;IF(J34="","Missing Feedback; ",IF(LEN(J34)&lt;40,"Feedback may be too short; ",""))&amp;IF(K34="","Missing Tag; ",IF(OR(K34&lt;&gt;LOWER(K34),ISNUMBER(SEARCH(" ",K34))),"Tag must be lowercase with no spaces; ",""))&amp;IF(L34="","Missing Type; ",IF(ISNA(MATCH(L34,Lists!$D$2:$D$10,0)),"Invalid Type; ",""))&amp;IF(M34="","Missing Objective; ","")&amp;IF(N34="","Missing ObjectiveLabel; ","")&amp;IF(O34="","Missing PrimarySkill; ",IF(OR(O34&lt;&gt;LOWER(O34),ISNUMBER(SEARCH(" ",O34))),"PrimarySkill must be lowercase with no spaces; ",""))&amp;IF(AND(OR(B34="repair",B34="bridge"),P34=""),"Repair/Bridge item needs RepairSkill; ","")&amp;IF(AND(OR(B34="repair",B34="bridge"),Q34=""),"Repair/Bridge item needs CommonError; ","")&amp;IF(R34="","ConceptCluster recommended; ","")&amp;IF(AND(U34&lt;&gt;"",V34=""),"ImageAccessibilityNote required when ImageFile is used; ","")&amp;IF(AND(U34&lt;&gt;"",NOT(OR(RIGHT(LOWER(U34),5)=".webp",RIGHT(LOWER(U34),4)=".png",RIGHT(LOWER(U34),4)=".jpg",RIGHT(LOWER(U34),5)=".jpeg"))),"Invalid image extension; ","")&amp;IF(W34="","Missing BossEligible; ",IF(ISNA(MATCH(W34,Lists!$E$2:$E$3,0)),"BossEligible must be Yes or No; ",""))&amp;IF(X34&lt;&gt;"Yes","Correct answer has not been verified; ","")&amp;IF(AA34&lt;&gt;"OK",AA34&amp;"; ","")&amp;IF(AB34&lt;&gt;"OK",AB34&amp;"; ","")&amp;IF(Z34&lt;&gt;"OK",Z34&amp;"; ","")&amp;IF(AND(OR(B34="easyBoss",B34="mediumBoss",B34="finalBoss",B34="legendaryBoss"),W34&lt;&gt;"Yes"),"Boss-pool item should be BossEligible = Yes; ","")))</f>
        <v/>
      </c>
      <c r="AE34" s="11" t="str">
        <f t="shared" si="3"/>
        <v/>
      </c>
    </row>
    <row r="35" spans="1:31" ht="45" customHeight="1">
      <c r="A35" s="15"/>
      <c r="B35" s="15"/>
      <c r="C35" s="15"/>
      <c r="D35" s="12"/>
      <c r="E35" s="12"/>
      <c r="F35" s="12"/>
      <c r="G35" s="12"/>
      <c r="H35" s="12"/>
      <c r="I35" s="15"/>
      <c r="J35" s="12"/>
      <c r="K35" s="12"/>
      <c r="L35" s="12"/>
      <c r="M35" s="12"/>
      <c r="N35" s="12"/>
      <c r="O35" s="13"/>
      <c r="P35" s="13"/>
      <c r="Q35" s="13"/>
      <c r="R35" s="13"/>
      <c r="S35" s="13"/>
      <c r="T35" s="13"/>
      <c r="U35" s="14"/>
      <c r="V35" s="14"/>
      <c r="W35" s="16"/>
      <c r="X35" s="16"/>
      <c r="Y35" s="14"/>
      <c r="Z35" s="17" t="str">
        <f t="shared" si="0"/>
        <v/>
      </c>
      <c r="AA35" s="17" t="str">
        <f t="shared" si="1"/>
        <v/>
      </c>
      <c r="AB35" s="17" t="str">
        <f t="shared" si="2"/>
        <v/>
      </c>
      <c r="AC35" s="17" t="str">
        <f>IF(COUNTA(A35:Y35)=0,"",IF(OR(A35="",B35="",C35="",D35="",E35="",F35="",G35="",H35="",I35="",J35="",K35="",L35="",M35="",N35="",O35="",W35="",X35="",COUNTIF($A$2:$A$301,A35)&gt;1,COUNTIF($D$2:$D$301,D35)&gt;1,ISNA(MATCH(B35,Lists!$A$2:$A$12,0)),ISNA(MATCH(C35,Lists!$B$2:$B$9,0)),ISNA(MATCH(I35,Lists!$C$2:$C$5,0)),ISNA(MATCH(L35,Lists!$D$2:$D$10,0)),ISNA(MATCH(W35,Lists!$E$2:$E$3,0)),X35&lt;&gt;"Yes",K35&lt;&gt;LOWER(K35),ISNUMBER(SEARCH(" ",K35)),O35&lt;&gt;LOWER(O35),ISNUMBER(SEARCH(" ",O35)),AND(OR(B35="repair",B35="bridge"),P35=""),AND(OR(B35="repair",B35="bridge"),Q35=""),AND(U35&lt;&gt;"",V35=""),AND(U35&lt;&gt;"",NOT(OR(RIGHT(LOWER(U35),5)=".webp",RIGHT(LOWER(U35),4)=".png",RIGHT(LOWER(U35),4)=".jpg",RIGHT(LOWER(U35),5)=".jpeg")))),"Needs Fix",IF(OR(LEN(J35)&lt;40,Z35&lt;&gt;"OK",AB35&lt;&gt;"OK",R35="",AND(OR(B35="easyBoss",B35="mediumBoss",B35="finalBoss",B35="legendaryBoss"),W35&lt;&gt;"Yes")),"Warning","Ready")))</f>
        <v/>
      </c>
      <c r="AD35" s="11" t="str">
        <f>IF(AC35="","",IF(AC35="Ready","Ready",IF(A35="","Missing QuestionID; ","")&amp;IF(B35="","Missing Pool; ",IF(ISNA(MATCH(B35,Lists!$A$2:$A$12,0)),"Invalid Pool; ",""))&amp;IF(C35="","Missing Difficulty; ",IF(ISNA(MATCH(C35,Lists!$B$2:$B$9,0)),"Invalid Difficulty; ",""))&amp;IF(D35="","Missing QuestionText; ","")&amp;IF(E35="","Missing OptionA; ","")&amp;IF(F35="","Missing OptionB; ","")&amp;IF(G35="","Missing OptionC; ","")&amp;IF(H35="","Missing OptionD; ","")&amp;IF(I35="","Missing CorrectAnswer; ",IF(ISNA(MATCH(I35,Lists!$C$2:$C$5,0)),"CorrectAnswer must be A, B, C, or D; ",""))&amp;IF(J35="","Missing Feedback; ",IF(LEN(J35)&lt;40,"Feedback may be too short; ",""))&amp;IF(K35="","Missing Tag; ",IF(OR(K35&lt;&gt;LOWER(K35),ISNUMBER(SEARCH(" ",K35))),"Tag must be lowercase with no spaces; ",""))&amp;IF(L35="","Missing Type; ",IF(ISNA(MATCH(L35,Lists!$D$2:$D$10,0)),"Invalid Type; ",""))&amp;IF(M35="","Missing Objective; ","")&amp;IF(N35="","Missing ObjectiveLabel; ","")&amp;IF(O35="","Missing PrimarySkill; ",IF(OR(O35&lt;&gt;LOWER(O35),ISNUMBER(SEARCH(" ",O35))),"PrimarySkill must be lowercase with no spaces; ",""))&amp;IF(AND(OR(B35="repair",B35="bridge"),P35=""),"Repair/Bridge item needs RepairSkill; ","")&amp;IF(AND(OR(B35="repair",B35="bridge"),Q35=""),"Repair/Bridge item needs CommonError; ","")&amp;IF(R35="","ConceptCluster recommended; ","")&amp;IF(AND(U35&lt;&gt;"",V35=""),"ImageAccessibilityNote required when ImageFile is used; ","")&amp;IF(AND(U35&lt;&gt;"",NOT(OR(RIGHT(LOWER(U35),5)=".webp",RIGHT(LOWER(U35),4)=".png",RIGHT(LOWER(U35),4)=".jpg",RIGHT(LOWER(U35),5)=".jpeg"))),"Invalid image extension; ","")&amp;IF(W35="","Missing BossEligible; ",IF(ISNA(MATCH(W35,Lists!$E$2:$E$3,0)),"BossEligible must be Yes or No; ",""))&amp;IF(X35&lt;&gt;"Yes","Correct answer has not been verified; ","")&amp;IF(AA35&lt;&gt;"OK",AA35&amp;"; ","")&amp;IF(AB35&lt;&gt;"OK",AB35&amp;"; ","")&amp;IF(Z35&lt;&gt;"OK",Z35&amp;"; ","")&amp;IF(AND(OR(B35="easyBoss",B35="mediumBoss",B35="finalBoss",B35="legendaryBoss"),W35&lt;&gt;"Yes"),"Boss-pool item should be BossEligible = Yes; ","")))</f>
        <v/>
      </c>
      <c r="AE35" s="11" t="str">
        <f t="shared" si="3"/>
        <v/>
      </c>
    </row>
    <row r="36" spans="1:31" ht="45" customHeight="1">
      <c r="A36" s="15"/>
      <c r="B36" s="15"/>
      <c r="C36" s="15"/>
      <c r="D36" s="12"/>
      <c r="E36" s="12"/>
      <c r="F36" s="12"/>
      <c r="G36" s="12"/>
      <c r="H36" s="12"/>
      <c r="I36" s="15"/>
      <c r="J36" s="12"/>
      <c r="K36" s="12"/>
      <c r="L36" s="12"/>
      <c r="M36" s="12"/>
      <c r="N36" s="12"/>
      <c r="O36" s="13"/>
      <c r="P36" s="13"/>
      <c r="Q36" s="13"/>
      <c r="R36" s="13"/>
      <c r="S36" s="13"/>
      <c r="T36" s="13"/>
      <c r="U36" s="14"/>
      <c r="V36" s="14"/>
      <c r="W36" s="16"/>
      <c r="X36" s="16"/>
      <c r="Y36" s="14"/>
      <c r="Z36" s="17" t="str">
        <f t="shared" si="0"/>
        <v/>
      </c>
      <c r="AA36" s="17" t="str">
        <f t="shared" si="1"/>
        <v/>
      </c>
      <c r="AB36" s="17" t="str">
        <f t="shared" si="2"/>
        <v/>
      </c>
      <c r="AC36" s="17" t="str">
        <f>IF(COUNTA(A36:Y36)=0,"",IF(OR(A36="",B36="",C36="",D36="",E36="",F36="",G36="",H36="",I36="",J36="",K36="",L36="",M36="",N36="",O36="",W36="",X36="",COUNTIF($A$2:$A$301,A36)&gt;1,COUNTIF($D$2:$D$301,D36)&gt;1,ISNA(MATCH(B36,Lists!$A$2:$A$12,0)),ISNA(MATCH(C36,Lists!$B$2:$B$9,0)),ISNA(MATCH(I36,Lists!$C$2:$C$5,0)),ISNA(MATCH(L36,Lists!$D$2:$D$10,0)),ISNA(MATCH(W36,Lists!$E$2:$E$3,0)),X36&lt;&gt;"Yes",K36&lt;&gt;LOWER(K36),ISNUMBER(SEARCH(" ",K36)),O36&lt;&gt;LOWER(O36),ISNUMBER(SEARCH(" ",O36)),AND(OR(B36="repair",B36="bridge"),P36=""),AND(OR(B36="repair",B36="bridge"),Q36=""),AND(U36&lt;&gt;"",V36=""),AND(U36&lt;&gt;"",NOT(OR(RIGHT(LOWER(U36),5)=".webp",RIGHT(LOWER(U36),4)=".png",RIGHT(LOWER(U36),4)=".jpg",RIGHT(LOWER(U36),5)=".jpeg")))),"Needs Fix",IF(OR(LEN(J36)&lt;40,Z36&lt;&gt;"OK",AB36&lt;&gt;"OK",R36="",AND(OR(B36="easyBoss",B36="mediumBoss",B36="finalBoss",B36="legendaryBoss"),W36&lt;&gt;"Yes")),"Warning","Ready")))</f>
        <v/>
      </c>
      <c r="AD36" s="11" t="str">
        <f>IF(AC36="","",IF(AC36="Ready","Ready",IF(A36="","Missing QuestionID; ","")&amp;IF(B36="","Missing Pool; ",IF(ISNA(MATCH(B36,Lists!$A$2:$A$12,0)),"Invalid Pool; ",""))&amp;IF(C36="","Missing Difficulty; ",IF(ISNA(MATCH(C36,Lists!$B$2:$B$9,0)),"Invalid Difficulty; ",""))&amp;IF(D36="","Missing QuestionText; ","")&amp;IF(E36="","Missing OptionA; ","")&amp;IF(F36="","Missing OptionB; ","")&amp;IF(G36="","Missing OptionC; ","")&amp;IF(H36="","Missing OptionD; ","")&amp;IF(I36="","Missing CorrectAnswer; ",IF(ISNA(MATCH(I36,Lists!$C$2:$C$5,0)),"CorrectAnswer must be A, B, C, or D; ",""))&amp;IF(J36="","Missing Feedback; ",IF(LEN(J36)&lt;40,"Feedback may be too short; ",""))&amp;IF(K36="","Missing Tag; ",IF(OR(K36&lt;&gt;LOWER(K36),ISNUMBER(SEARCH(" ",K36))),"Tag must be lowercase with no spaces; ",""))&amp;IF(L36="","Missing Type; ",IF(ISNA(MATCH(L36,Lists!$D$2:$D$10,0)),"Invalid Type; ",""))&amp;IF(M36="","Missing Objective; ","")&amp;IF(N36="","Missing ObjectiveLabel; ","")&amp;IF(O36="","Missing PrimarySkill; ",IF(OR(O36&lt;&gt;LOWER(O36),ISNUMBER(SEARCH(" ",O36))),"PrimarySkill must be lowercase with no spaces; ",""))&amp;IF(AND(OR(B36="repair",B36="bridge"),P36=""),"Repair/Bridge item needs RepairSkill; ","")&amp;IF(AND(OR(B36="repair",B36="bridge"),Q36=""),"Repair/Bridge item needs CommonError; ","")&amp;IF(R36="","ConceptCluster recommended; ","")&amp;IF(AND(U36&lt;&gt;"",V36=""),"ImageAccessibilityNote required when ImageFile is used; ","")&amp;IF(AND(U36&lt;&gt;"",NOT(OR(RIGHT(LOWER(U36),5)=".webp",RIGHT(LOWER(U36),4)=".png",RIGHT(LOWER(U36),4)=".jpg",RIGHT(LOWER(U36),5)=".jpeg"))),"Invalid image extension; ","")&amp;IF(W36="","Missing BossEligible; ",IF(ISNA(MATCH(W36,Lists!$E$2:$E$3,0)),"BossEligible must be Yes or No; ",""))&amp;IF(X36&lt;&gt;"Yes","Correct answer has not been verified; ","")&amp;IF(AA36&lt;&gt;"OK",AA36&amp;"; ","")&amp;IF(AB36&lt;&gt;"OK",AB36&amp;"; ","")&amp;IF(Z36&lt;&gt;"OK",Z36&amp;"; ","")&amp;IF(AND(OR(B36="easyBoss",B36="mediumBoss",B36="finalBoss",B36="legendaryBoss"),W36&lt;&gt;"Yes"),"Boss-pool item should be BossEligible = Yes; ","")))</f>
        <v/>
      </c>
      <c r="AE36" s="11" t="str">
        <f t="shared" si="3"/>
        <v/>
      </c>
    </row>
    <row r="37" spans="1:31" ht="45" customHeight="1">
      <c r="A37" s="15"/>
      <c r="B37" s="15"/>
      <c r="C37" s="15"/>
      <c r="D37" s="12"/>
      <c r="E37" s="12"/>
      <c r="F37" s="12"/>
      <c r="G37" s="12"/>
      <c r="H37" s="12"/>
      <c r="I37" s="15"/>
      <c r="J37" s="12"/>
      <c r="K37" s="12"/>
      <c r="L37" s="12"/>
      <c r="M37" s="12"/>
      <c r="N37" s="12"/>
      <c r="O37" s="13"/>
      <c r="P37" s="13"/>
      <c r="Q37" s="13"/>
      <c r="R37" s="13"/>
      <c r="S37" s="13"/>
      <c r="T37" s="13"/>
      <c r="U37" s="14"/>
      <c r="V37" s="14"/>
      <c r="W37" s="16"/>
      <c r="X37" s="16"/>
      <c r="Y37" s="14"/>
      <c r="Z37" s="17" t="str">
        <f t="shared" si="0"/>
        <v/>
      </c>
      <c r="AA37" s="17" t="str">
        <f t="shared" si="1"/>
        <v/>
      </c>
      <c r="AB37" s="17" t="str">
        <f t="shared" si="2"/>
        <v/>
      </c>
      <c r="AC37" s="17" t="str">
        <f>IF(COUNTA(A37:Y37)=0,"",IF(OR(A37="",B37="",C37="",D37="",E37="",F37="",G37="",H37="",I37="",J37="",K37="",L37="",M37="",N37="",O37="",W37="",X37="",COUNTIF($A$2:$A$301,A37)&gt;1,COUNTIF($D$2:$D$301,D37)&gt;1,ISNA(MATCH(B37,Lists!$A$2:$A$12,0)),ISNA(MATCH(C37,Lists!$B$2:$B$9,0)),ISNA(MATCH(I37,Lists!$C$2:$C$5,0)),ISNA(MATCH(L37,Lists!$D$2:$D$10,0)),ISNA(MATCH(W37,Lists!$E$2:$E$3,0)),X37&lt;&gt;"Yes",K37&lt;&gt;LOWER(K37),ISNUMBER(SEARCH(" ",K37)),O37&lt;&gt;LOWER(O37),ISNUMBER(SEARCH(" ",O37)),AND(OR(B37="repair",B37="bridge"),P37=""),AND(OR(B37="repair",B37="bridge"),Q37=""),AND(U37&lt;&gt;"",V37=""),AND(U37&lt;&gt;"",NOT(OR(RIGHT(LOWER(U37),5)=".webp",RIGHT(LOWER(U37),4)=".png",RIGHT(LOWER(U37),4)=".jpg",RIGHT(LOWER(U37),5)=".jpeg")))),"Needs Fix",IF(OR(LEN(J37)&lt;40,Z37&lt;&gt;"OK",AB37&lt;&gt;"OK",R37="",AND(OR(B37="easyBoss",B37="mediumBoss",B37="finalBoss",B37="legendaryBoss"),W37&lt;&gt;"Yes")),"Warning","Ready")))</f>
        <v/>
      </c>
      <c r="AD37" s="11" t="str">
        <f>IF(AC37="","",IF(AC37="Ready","Ready",IF(A37="","Missing QuestionID; ","")&amp;IF(B37="","Missing Pool; ",IF(ISNA(MATCH(B37,Lists!$A$2:$A$12,0)),"Invalid Pool; ",""))&amp;IF(C37="","Missing Difficulty; ",IF(ISNA(MATCH(C37,Lists!$B$2:$B$9,0)),"Invalid Difficulty; ",""))&amp;IF(D37="","Missing QuestionText; ","")&amp;IF(E37="","Missing OptionA; ","")&amp;IF(F37="","Missing OptionB; ","")&amp;IF(G37="","Missing OptionC; ","")&amp;IF(H37="","Missing OptionD; ","")&amp;IF(I37="","Missing CorrectAnswer; ",IF(ISNA(MATCH(I37,Lists!$C$2:$C$5,0)),"CorrectAnswer must be A, B, C, or D; ",""))&amp;IF(J37="","Missing Feedback; ",IF(LEN(J37)&lt;40,"Feedback may be too short; ",""))&amp;IF(K37="","Missing Tag; ",IF(OR(K37&lt;&gt;LOWER(K37),ISNUMBER(SEARCH(" ",K37))),"Tag must be lowercase with no spaces; ",""))&amp;IF(L37="","Missing Type; ",IF(ISNA(MATCH(L37,Lists!$D$2:$D$10,0)),"Invalid Type; ",""))&amp;IF(M37="","Missing Objective; ","")&amp;IF(N37="","Missing ObjectiveLabel; ","")&amp;IF(O37="","Missing PrimarySkill; ",IF(OR(O37&lt;&gt;LOWER(O37),ISNUMBER(SEARCH(" ",O37))),"PrimarySkill must be lowercase with no spaces; ",""))&amp;IF(AND(OR(B37="repair",B37="bridge"),P37=""),"Repair/Bridge item needs RepairSkill; ","")&amp;IF(AND(OR(B37="repair",B37="bridge"),Q37=""),"Repair/Bridge item needs CommonError; ","")&amp;IF(R37="","ConceptCluster recommended; ","")&amp;IF(AND(U37&lt;&gt;"",V37=""),"ImageAccessibilityNote required when ImageFile is used; ","")&amp;IF(AND(U37&lt;&gt;"",NOT(OR(RIGHT(LOWER(U37),5)=".webp",RIGHT(LOWER(U37),4)=".png",RIGHT(LOWER(U37),4)=".jpg",RIGHT(LOWER(U37),5)=".jpeg"))),"Invalid image extension; ","")&amp;IF(W37="","Missing BossEligible; ",IF(ISNA(MATCH(W37,Lists!$E$2:$E$3,0)),"BossEligible must be Yes or No; ",""))&amp;IF(X37&lt;&gt;"Yes","Correct answer has not been verified; ","")&amp;IF(AA37&lt;&gt;"OK",AA37&amp;"; ","")&amp;IF(AB37&lt;&gt;"OK",AB37&amp;"; ","")&amp;IF(Z37&lt;&gt;"OK",Z37&amp;"; ","")&amp;IF(AND(OR(B37="easyBoss",B37="mediumBoss",B37="finalBoss",B37="legendaryBoss"),W37&lt;&gt;"Yes"),"Boss-pool item should be BossEligible = Yes; ","")))</f>
        <v/>
      </c>
      <c r="AE37" s="11" t="str">
        <f t="shared" si="3"/>
        <v/>
      </c>
    </row>
    <row r="38" spans="1:31" ht="45" customHeight="1">
      <c r="A38" s="15"/>
      <c r="B38" s="15"/>
      <c r="C38" s="15"/>
      <c r="D38" s="12"/>
      <c r="E38" s="12"/>
      <c r="F38" s="12"/>
      <c r="G38" s="12"/>
      <c r="H38" s="12"/>
      <c r="I38" s="15"/>
      <c r="J38" s="12"/>
      <c r="K38" s="12"/>
      <c r="L38" s="12"/>
      <c r="M38" s="12"/>
      <c r="N38" s="12"/>
      <c r="O38" s="13"/>
      <c r="P38" s="13"/>
      <c r="Q38" s="13"/>
      <c r="R38" s="13"/>
      <c r="S38" s="13"/>
      <c r="T38" s="13"/>
      <c r="U38" s="14"/>
      <c r="V38" s="14"/>
      <c r="W38" s="16"/>
      <c r="X38" s="16"/>
      <c r="Y38" s="14"/>
      <c r="Z38" s="17" t="str">
        <f t="shared" si="0"/>
        <v/>
      </c>
      <c r="AA38" s="17" t="str">
        <f t="shared" si="1"/>
        <v/>
      </c>
      <c r="AB38" s="17" t="str">
        <f t="shared" si="2"/>
        <v/>
      </c>
      <c r="AC38" s="17" t="str">
        <f>IF(COUNTA(A38:Y38)=0,"",IF(OR(A38="",B38="",C38="",D38="",E38="",F38="",G38="",H38="",I38="",J38="",K38="",L38="",M38="",N38="",O38="",W38="",X38="",COUNTIF($A$2:$A$301,A38)&gt;1,COUNTIF($D$2:$D$301,D38)&gt;1,ISNA(MATCH(B38,Lists!$A$2:$A$12,0)),ISNA(MATCH(C38,Lists!$B$2:$B$9,0)),ISNA(MATCH(I38,Lists!$C$2:$C$5,0)),ISNA(MATCH(L38,Lists!$D$2:$D$10,0)),ISNA(MATCH(W38,Lists!$E$2:$E$3,0)),X38&lt;&gt;"Yes",K38&lt;&gt;LOWER(K38),ISNUMBER(SEARCH(" ",K38)),O38&lt;&gt;LOWER(O38),ISNUMBER(SEARCH(" ",O38)),AND(OR(B38="repair",B38="bridge"),P38=""),AND(OR(B38="repair",B38="bridge"),Q38=""),AND(U38&lt;&gt;"",V38=""),AND(U38&lt;&gt;"",NOT(OR(RIGHT(LOWER(U38),5)=".webp",RIGHT(LOWER(U38),4)=".png",RIGHT(LOWER(U38),4)=".jpg",RIGHT(LOWER(U38),5)=".jpeg")))),"Needs Fix",IF(OR(LEN(J38)&lt;40,Z38&lt;&gt;"OK",AB38&lt;&gt;"OK",R38="",AND(OR(B38="easyBoss",B38="mediumBoss",B38="finalBoss",B38="legendaryBoss"),W38&lt;&gt;"Yes")),"Warning","Ready")))</f>
        <v/>
      </c>
      <c r="AD38" s="11" t="str">
        <f>IF(AC38="","",IF(AC38="Ready","Ready",IF(A38="","Missing QuestionID; ","")&amp;IF(B38="","Missing Pool; ",IF(ISNA(MATCH(B38,Lists!$A$2:$A$12,0)),"Invalid Pool; ",""))&amp;IF(C38="","Missing Difficulty; ",IF(ISNA(MATCH(C38,Lists!$B$2:$B$9,0)),"Invalid Difficulty; ",""))&amp;IF(D38="","Missing QuestionText; ","")&amp;IF(E38="","Missing OptionA; ","")&amp;IF(F38="","Missing OptionB; ","")&amp;IF(G38="","Missing OptionC; ","")&amp;IF(H38="","Missing OptionD; ","")&amp;IF(I38="","Missing CorrectAnswer; ",IF(ISNA(MATCH(I38,Lists!$C$2:$C$5,0)),"CorrectAnswer must be A, B, C, or D; ",""))&amp;IF(J38="","Missing Feedback; ",IF(LEN(J38)&lt;40,"Feedback may be too short; ",""))&amp;IF(K38="","Missing Tag; ",IF(OR(K38&lt;&gt;LOWER(K38),ISNUMBER(SEARCH(" ",K38))),"Tag must be lowercase with no spaces; ",""))&amp;IF(L38="","Missing Type; ",IF(ISNA(MATCH(L38,Lists!$D$2:$D$10,0)),"Invalid Type; ",""))&amp;IF(M38="","Missing Objective; ","")&amp;IF(N38="","Missing ObjectiveLabel; ","")&amp;IF(O38="","Missing PrimarySkill; ",IF(OR(O38&lt;&gt;LOWER(O38),ISNUMBER(SEARCH(" ",O38))),"PrimarySkill must be lowercase with no spaces; ",""))&amp;IF(AND(OR(B38="repair",B38="bridge"),P38=""),"Repair/Bridge item needs RepairSkill; ","")&amp;IF(AND(OR(B38="repair",B38="bridge"),Q38=""),"Repair/Bridge item needs CommonError; ","")&amp;IF(R38="","ConceptCluster recommended; ","")&amp;IF(AND(U38&lt;&gt;"",V38=""),"ImageAccessibilityNote required when ImageFile is used; ","")&amp;IF(AND(U38&lt;&gt;"",NOT(OR(RIGHT(LOWER(U38),5)=".webp",RIGHT(LOWER(U38),4)=".png",RIGHT(LOWER(U38),4)=".jpg",RIGHT(LOWER(U38),5)=".jpeg"))),"Invalid image extension; ","")&amp;IF(W38="","Missing BossEligible; ",IF(ISNA(MATCH(W38,Lists!$E$2:$E$3,0)),"BossEligible must be Yes or No; ",""))&amp;IF(X38&lt;&gt;"Yes","Correct answer has not been verified; ","")&amp;IF(AA38&lt;&gt;"OK",AA38&amp;"; ","")&amp;IF(AB38&lt;&gt;"OK",AB38&amp;"; ","")&amp;IF(Z38&lt;&gt;"OK",Z38&amp;"; ","")&amp;IF(AND(OR(B38="easyBoss",B38="mediumBoss",B38="finalBoss",B38="legendaryBoss"),W38&lt;&gt;"Yes"),"Boss-pool item should be BossEligible = Yes; ","")))</f>
        <v/>
      </c>
      <c r="AE38" s="11" t="str">
        <f t="shared" si="3"/>
        <v/>
      </c>
    </row>
    <row r="39" spans="1:31" ht="45" customHeight="1">
      <c r="A39" s="15"/>
      <c r="B39" s="15"/>
      <c r="C39" s="15"/>
      <c r="D39" s="12"/>
      <c r="E39" s="12"/>
      <c r="F39" s="12"/>
      <c r="G39" s="12"/>
      <c r="H39" s="12"/>
      <c r="I39" s="15"/>
      <c r="J39" s="12"/>
      <c r="K39" s="12"/>
      <c r="L39" s="12"/>
      <c r="M39" s="12"/>
      <c r="N39" s="12"/>
      <c r="O39" s="13"/>
      <c r="P39" s="13"/>
      <c r="Q39" s="13"/>
      <c r="R39" s="13"/>
      <c r="S39" s="13"/>
      <c r="T39" s="13"/>
      <c r="U39" s="14"/>
      <c r="V39" s="14"/>
      <c r="W39" s="16"/>
      <c r="X39" s="16"/>
      <c r="Y39" s="14"/>
      <c r="Z39" s="17" t="str">
        <f t="shared" si="0"/>
        <v/>
      </c>
      <c r="AA39" s="17" t="str">
        <f t="shared" si="1"/>
        <v/>
      </c>
      <c r="AB39" s="17" t="str">
        <f t="shared" si="2"/>
        <v/>
      </c>
      <c r="AC39" s="17" t="str">
        <f>IF(COUNTA(A39:Y39)=0,"",IF(OR(A39="",B39="",C39="",D39="",E39="",F39="",G39="",H39="",I39="",J39="",K39="",L39="",M39="",N39="",O39="",W39="",X39="",COUNTIF($A$2:$A$301,A39)&gt;1,COUNTIF($D$2:$D$301,D39)&gt;1,ISNA(MATCH(B39,Lists!$A$2:$A$12,0)),ISNA(MATCH(C39,Lists!$B$2:$B$9,0)),ISNA(MATCH(I39,Lists!$C$2:$C$5,0)),ISNA(MATCH(L39,Lists!$D$2:$D$10,0)),ISNA(MATCH(W39,Lists!$E$2:$E$3,0)),X39&lt;&gt;"Yes",K39&lt;&gt;LOWER(K39),ISNUMBER(SEARCH(" ",K39)),O39&lt;&gt;LOWER(O39),ISNUMBER(SEARCH(" ",O39)),AND(OR(B39="repair",B39="bridge"),P39=""),AND(OR(B39="repair",B39="bridge"),Q39=""),AND(U39&lt;&gt;"",V39=""),AND(U39&lt;&gt;"",NOT(OR(RIGHT(LOWER(U39),5)=".webp",RIGHT(LOWER(U39),4)=".png",RIGHT(LOWER(U39),4)=".jpg",RIGHT(LOWER(U39),5)=".jpeg")))),"Needs Fix",IF(OR(LEN(J39)&lt;40,Z39&lt;&gt;"OK",AB39&lt;&gt;"OK",R39="",AND(OR(B39="easyBoss",B39="mediumBoss",B39="finalBoss",B39="legendaryBoss"),W39&lt;&gt;"Yes")),"Warning","Ready")))</f>
        <v/>
      </c>
      <c r="AD39" s="11" t="str">
        <f>IF(AC39="","",IF(AC39="Ready","Ready",IF(A39="","Missing QuestionID; ","")&amp;IF(B39="","Missing Pool; ",IF(ISNA(MATCH(B39,Lists!$A$2:$A$12,0)),"Invalid Pool; ",""))&amp;IF(C39="","Missing Difficulty; ",IF(ISNA(MATCH(C39,Lists!$B$2:$B$9,0)),"Invalid Difficulty; ",""))&amp;IF(D39="","Missing QuestionText; ","")&amp;IF(E39="","Missing OptionA; ","")&amp;IF(F39="","Missing OptionB; ","")&amp;IF(G39="","Missing OptionC; ","")&amp;IF(H39="","Missing OptionD; ","")&amp;IF(I39="","Missing CorrectAnswer; ",IF(ISNA(MATCH(I39,Lists!$C$2:$C$5,0)),"CorrectAnswer must be A, B, C, or D; ",""))&amp;IF(J39="","Missing Feedback; ",IF(LEN(J39)&lt;40,"Feedback may be too short; ",""))&amp;IF(K39="","Missing Tag; ",IF(OR(K39&lt;&gt;LOWER(K39),ISNUMBER(SEARCH(" ",K39))),"Tag must be lowercase with no spaces; ",""))&amp;IF(L39="","Missing Type; ",IF(ISNA(MATCH(L39,Lists!$D$2:$D$10,0)),"Invalid Type; ",""))&amp;IF(M39="","Missing Objective; ","")&amp;IF(N39="","Missing ObjectiveLabel; ","")&amp;IF(O39="","Missing PrimarySkill; ",IF(OR(O39&lt;&gt;LOWER(O39),ISNUMBER(SEARCH(" ",O39))),"PrimarySkill must be lowercase with no spaces; ",""))&amp;IF(AND(OR(B39="repair",B39="bridge"),P39=""),"Repair/Bridge item needs RepairSkill; ","")&amp;IF(AND(OR(B39="repair",B39="bridge"),Q39=""),"Repair/Bridge item needs CommonError; ","")&amp;IF(R39="","ConceptCluster recommended; ","")&amp;IF(AND(U39&lt;&gt;"",V39=""),"ImageAccessibilityNote required when ImageFile is used; ","")&amp;IF(AND(U39&lt;&gt;"",NOT(OR(RIGHT(LOWER(U39),5)=".webp",RIGHT(LOWER(U39),4)=".png",RIGHT(LOWER(U39),4)=".jpg",RIGHT(LOWER(U39),5)=".jpeg"))),"Invalid image extension; ","")&amp;IF(W39="","Missing BossEligible; ",IF(ISNA(MATCH(W39,Lists!$E$2:$E$3,0)),"BossEligible must be Yes or No; ",""))&amp;IF(X39&lt;&gt;"Yes","Correct answer has not been verified; ","")&amp;IF(AA39&lt;&gt;"OK",AA39&amp;"; ","")&amp;IF(AB39&lt;&gt;"OK",AB39&amp;"; ","")&amp;IF(Z39&lt;&gt;"OK",Z39&amp;"; ","")&amp;IF(AND(OR(B39="easyBoss",B39="mediumBoss",B39="finalBoss",B39="legendaryBoss"),W39&lt;&gt;"Yes"),"Boss-pool item should be BossEligible = Yes; ","")))</f>
        <v/>
      </c>
      <c r="AE39" s="11" t="str">
        <f t="shared" si="3"/>
        <v/>
      </c>
    </row>
    <row r="40" spans="1:31" ht="45" customHeight="1">
      <c r="A40" s="15"/>
      <c r="B40" s="15"/>
      <c r="C40" s="15"/>
      <c r="D40" s="12"/>
      <c r="E40" s="12"/>
      <c r="F40" s="12"/>
      <c r="G40" s="12"/>
      <c r="H40" s="12"/>
      <c r="I40" s="15"/>
      <c r="J40" s="12"/>
      <c r="K40" s="12"/>
      <c r="L40" s="12"/>
      <c r="M40" s="12"/>
      <c r="N40" s="12"/>
      <c r="O40" s="13"/>
      <c r="P40" s="13"/>
      <c r="Q40" s="13"/>
      <c r="R40" s="13"/>
      <c r="S40" s="13"/>
      <c r="T40" s="13"/>
      <c r="U40" s="14"/>
      <c r="V40" s="14"/>
      <c r="W40" s="16"/>
      <c r="X40" s="16"/>
      <c r="Y40" s="14"/>
      <c r="Z40" s="17" t="str">
        <f t="shared" si="0"/>
        <v/>
      </c>
      <c r="AA40" s="17" t="str">
        <f t="shared" si="1"/>
        <v/>
      </c>
      <c r="AB40" s="17" t="str">
        <f t="shared" si="2"/>
        <v/>
      </c>
      <c r="AC40" s="17" t="str">
        <f>IF(COUNTA(A40:Y40)=0,"",IF(OR(A40="",B40="",C40="",D40="",E40="",F40="",G40="",H40="",I40="",J40="",K40="",L40="",M40="",N40="",O40="",W40="",X40="",COUNTIF($A$2:$A$301,A40)&gt;1,COUNTIF($D$2:$D$301,D40)&gt;1,ISNA(MATCH(B40,Lists!$A$2:$A$12,0)),ISNA(MATCH(C40,Lists!$B$2:$B$9,0)),ISNA(MATCH(I40,Lists!$C$2:$C$5,0)),ISNA(MATCH(L40,Lists!$D$2:$D$10,0)),ISNA(MATCH(W40,Lists!$E$2:$E$3,0)),X40&lt;&gt;"Yes",K40&lt;&gt;LOWER(K40),ISNUMBER(SEARCH(" ",K40)),O40&lt;&gt;LOWER(O40),ISNUMBER(SEARCH(" ",O40)),AND(OR(B40="repair",B40="bridge"),P40=""),AND(OR(B40="repair",B40="bridge"),Q40=""),AND(U40&lt;&gt;"",V40=""),AND(U40&lt;&gt;"",NOT(OR(RIGHT(LOWER(U40),5)=".webp",RIGHT(LOWER(U40),4)=".png",RIGHT(LOWER(U40),4)=".jpg",RIGHT(LOWER(U40),5)=".jpeg")))),"Needs Fix",IF(OR(LEN(J40)&lt;40,Z40&lt;&gt;"OK",AB40&lt;&gt;"OK",R40="",AND(OR(B40="easyBoss",B40="mediumBoss",B40="finalBoss",B40="legendaryBoss"),W40&lt;&gt;"Yes")),"Warning","Ready")))</f>
        <v/>
      </c>
      <c r="AD40" s="11" t="str">
        <f>IF(AC40="","",IF(AC40="Ready","Ready",IF(A40="","Missing QuestionID; ","")&amp;IF(B40="","Missing Pool; ",IF(ISNA(MATCH(B40,Lists!$A$2:$A$12,0)),"Invalid Pool; ",""))&amp;IF(C40="","Missing Difficulty; ",IF(ISNA(MATCH(C40,Lists!$B$2:$B$9,0)),"Invalid Difficulty; ",""))&amp;IF(D40="","Missing QuestionText; ","")&amp;IF(E40="","Missing OptionA; ","")&amp;IF(F40="","Missing OptionB; ","")&amp;IF(G40="","Missing OptionC; ","")&amp;IF(H40="","Missing OptionD; ","")&amp;IF(I40="","Missing CorrectAnswer; ",IF(ISNA(MATCH(I40,Lists!$C$2:$C$5,0)),"CorrectAnswer must be A, B, C, or D; ",""))&amp;IF(J40="","Missing Feedback; ",IF(LEN(J40)&lt;40,"Feedback may be too short; ",""))&amp;IF(K40="","Missing Tag; ",IF(OR(K40&lt;&gt;LOWER(K40),ISNUMBER(SEARCH(" ",K40))),"Tag must be lowercase with no spaces; ",""))&amp;IF(L40="","Missing Type; ",IF(ISNA(MATCH(L40,Lists!$D$2:$D$10,0)),"Invalid Type; ",""))&amp;IF(M40="","Missing Objective; ","")&amp;IF(N40="","Missing ObjectiveLabel; ","")&amp;IF(O40="","Missing PrimarySkill; ",IF(OR(O40&lt;&gt;LOWER(O40),ISNUMBER(SEARCH(" ",O40))),"PrimarySkill must be lowercase with no spaces; ",""))&amp;IF(AND(OR(B40="repair",B40="bridge"),P40=""),"Repair/Bridge item needs RepairSkill; ","")&amp;IF(AND(OR(B40="repair",B40="bridge"),Q40=""),"Repair/Bridge item needs CommonError; ","")&amp;IF(R40="","ConceptCluster recommended; ","")&amp;IF(AND(U40&lt;&gt;"",V40=""),"ImageAccessibilityNote required when ImageFile is used; ","")&amp;IF(AND(U40&lt;&gt;"",NOT(OR(RIGHT(LOWER(U40),5)=".webp",RIGHT(LOWER(U40),4)=".png",RIGHT(LOWER(U40),4)=".jpg",RIGHT(LOWER(U40),5)=".jpeg"))),"Invalid image extension; ","")&amp;IF(W40="","Missing BossEligible; ",IF(ISNA(MATCH(W40,Lists!$E$2:$E$3,0)),"BossEligible must be Yes or No; ",""))&amp;IF(X40&lt;&gt;"Yes","Correct answer has not been verified; ","")&amp;IF(AA40&lt;&gt;"OK",AA40&amp;"; ","")&amp;IF(AB40&lt;&gt;"OK",AB40&amp;"; ","")&amp;IF(Z40&lt;&gt;"OK",Z40&amp;"; ","")&amp;IF(AND(OR(B40="easyBoss",B40="mediumBoss",B40="finalBoss",B40="legendaryBoss"),W40&lt;&gt;"Yes"),"Boss-pool item should be BossEligible = Yes; ","")))</f>
        <v/>
      </c>
      <c r="AE40" s="11" t="str">
        <f t="shared" si="3"/>
        <v/>
      </c>
    </row>
    <row r="41" spans="1:31" ht="45" customHeight="1">
      <c r="A41" s="15"/>
      <c r="B41" s="15"/>
      <c r="C41" s="15"/>
      <c r="D41" s="12"/>
      <c r="E41" s="12"/>
      <c r="F41" s="12"/>
      <c r="G41" s="12"/>
      <c r="H41" s="12"/>
      <c r="I41" s="15"/>
      <c r="J41" s="12"/>
      <c r="K41" s="12"/>
      <c r="L41" s="12"/>
      <c r="M41" s="12"/>
      <c r="N41" s="12"/>
      <c r="O41" s="13"/>
      <c r="P41" s="13"/>
      <c r="Q41" s="13"/>
      <c r="R41" s="13"/>
      <c r="S41" s="13"/>
      <c r="T41" s="13"/>
      <c r="U41" s="14"/>
      <c r="V41" s="14"/>
      <c r="W41" s="16"/>
      <c r="X41" s="16"/>
      <c r="Y41" s="14"/>
      <c r="Z41" s="17" t="str">
        <f t="shared" si="0"/>
        <v/>
      </c>
      <c r="AA41" s="17" t="str">
        <f t="shared" si="1"/>
        <v/>
      </c>
      <c r="AB41" s="17" t="str">
        <f t="shared" si="2"/>
        <v/>
      </c>
      <c r="AC41" s="17" t="str">
        <f>IF(COUNTA(A41:Y41)=0,"",IF(OR(A41="",B41="",C41="",D41="",E41="",F41="",G41="",H41="",I41="",J41="",K41="",L41="",M41="",N41="",O41="",W41="",X41="",COUNTIF($A$2:$A$301,A41)&gt;1,COUNTIF($D$2:$D$301,D41)&gt;1,ISNA(MATCH(B41,Lists!$A$2:$A$12,0)),ISNA(MATCH(C41,Lists!$B$2:$B$9,0)),ISNA(MATCH(I41,Lists!$C$2:$C$5,0)),ISNA(MATCH(L41,Lists!$D$2:$D$10,0)),ISNA(MATCH(W41,Lists!$E$2:$E$3,0)),X41&lt;&gt;"Yes",K41&lt;&gt;LOWER(K41),ISNUMBER(SEARCH(" ",K41)),O41&lt;&gt;LOWER(O41),ISNUMBER(SEARCH(" ",O41)),AND(OR(B41="repair",B41="bridge"),P41=""),AND(OR(B41="repair",B41="bridge"),Q41=""),AND(U41&lt;&gt;"",V41=""),AND(U41&lt;&gt;"",NOT(OR(RIGHT(LOWER(U41),5)=".webp",RIGHT(LOWER(U41),4)=".png",RIGHT(LOWER(U41),4)=".jpg",RIGHT(LOWER(U41),5)=".jpeg")))),"Needs Fix",IF(OR(LEN(J41)&lt;40,Z41&lt;&gt;"OK",AB41&lt;&gt;"OK",R41="",AND(OR(B41="easyBoss",B41="mediumBoss",B41="finalBoss",B41="legendaryBoss"),W41&lt;&gt;"Yes")),"Warning","Ready")))</f>
        <v/>
      </c>
      <c r="AD41" s="11" t="str">
        <f>IF(AC41="","",IF(AC41="Ready","Ready",IF(A41="","Missing QuestionID; ","")&amp;IF(B41="","Missing Pool; ",IF(ISNA(MATCH(B41,Lists!$A$2:$A$12,0)),"Invalid Pool; ",""))&amp;IF(C41="","Missing Difficulty; ",IF(ISNA(MATCH(C41,Lists!$B$2:$B$9,0)),"Invalid Difficulty; ",""))&amp;IF(D41="","Missing QuestionText; ","")&amp;IF(E41="","Missing OptionA; ","")&amp;IF(F41="","Missing OptionB; ","")&amp;IF(G41="","Missing OptionC; ","")&amp;IF(H41="","Missing OptionD; ","")&amp;IF(I41="","Missing CorrectAnswer; ",IF(ISNA(MATCH(I41,Lists!$C$2:$C$5,0)),"CorrectAnswer must be A, B, C, or D; ",""))&amp;IF(J41="","Missing Feedback; ",IF(LEN(J41)&lt;40,"Feedback may be too short; ",""))&amp;IF(K41="","Missing Tag; ",IF(OR(K41&lt;&gt;LOWER(K41),ISNUMBER(SEARCH(" ",K41))),"Tag must be lowercase with no spaces; ",""))&amp;IF(L41="","Missing Type; ",IF(ISNA(MATCH(L41,Lists!$D$2:$D$10,0)),"Invalid Type; ",""))&amp;IF(M41="","Missing Objective; ","")&amp;IF(N41="","Missing ObjectiveLabel; ","")&amp;IF(O41="","Missing PrimarySkill; ",IF(OR(O41&lt;&gt;LOWER(O41),ISNUMBER(SEARCH(" ",O41))),"PrimarySkill must be lowercase with no spaces; ",""))&amp;IF(AND(OR(B41="repair",B41="bridge"),P41=""),"Repair/Bridge item needs RepairSkill; ","")&amp;IF(AND(OR(B41="repair",B41="bridge"),Q41=""),"Repair/Bridge item needs CommonError; ","")&amp;IF(R41="","ConceptCluster recommended; ","")&amp;IF(AND(U41&lt;&gt;"",V41=""),"ImageAccessibilityNote required when ImageFile is used; ","")&amp;IF(AND(U41&lt;&gt;"",NOT(OR(RIGHT(LOWER(U41),5)=".webp",RIGHT(LOWER(U41),4)=".png",RIGHT(LOWER(U41),4)=".jpg",RIGHT(LOWER(U41),5)=".jpeg"))),"Invalid image extension; ","")&amp;IF(W41="","Missing BossEligible; ",IF(ISNA(MATCH(W41,Lists!$E$2:$E$3,0)),"BossEligible must be Yes or No; ",""))&amp;IF(X41&lt;&gt;"Yes","Correct answer has not been verified; ","")&amp;IF(AA41&lt;&gt;"OK",AA41&amp;"; ","")&amp;IF(AB41&lt;&gt;"OK",AB41&amp;"; ","")&amp;IF(Z41&lt;&gt;"OK",Z41&amp;"; ","")&amp;IF(AND(OR(B41="easyBoss",B41="mediumBoss",B41="finalBoss",B41="legendaryBoss"),W41&lt;&gt;"Yes"),"Boss-pool item should be BossEligible = Yes; ","")))</f>
        <v/>
      </c>
      <c r="AE41" s="11" t="str">
        <f t="shared" si="3"/>
        <v/>
      </c>
    </row>
    <row r="42" spans="1:31" ht="45" customHeight="1">
      <c r="A42" s="15"/>
      <c r="B42" s="15"/>
      <c r="C42" s="15"/>
      <c r="D42" s="12"/>
      <c r="E42" s="12"/>
      <c r="F42" s="12"/>
      <c r="G42" s="12"/>
      <c r="H42" s="12"/>
      <c r="I42" s="15"/>
      <c r="J42" s="12"/>
      <c r="K42" s="12"/>
      <c r="L42" s="12"/>
      <c r="M42" s="12"/>
      <c r="N42" s="12"/>
      <c r="O42" s="13"/>
      <c r="P42" s="13"/>
      <c r="Q42" s="13"/>
      <c r="R42" s="13"/>
      <c r="S42" s="13"/>
      <c r="T42" s="13"/>
      <c r="U42" s="14"/>
      <c r="V42" s="14"/>
      <c r="W42" s="16"/>
      <c r="X42" s="16"/>
      <c r="Y42" s="14"/>
      <c r="Z42" s="17" t="str">
        <f t="shared" si="0"/>
        <v/>
      </c>
      <c r="AA42" s="17" t="str">
        <f t="shared" si="1"/>
        <v/>
      </c>
      <c r="AB42" s="17" t="str">
        <f t="shared" si="2"/>
        <v/>
      </c>
      <c r="AC42" s="17" t="str">
        <f>IF(COUNTA(A42:Y42)=0,"",IF(OR(A42="",B42="",C42="",D42="",E42="",F42="",G42="",H42="",I42="",J42="",K42="",L42="",M42="",N42="",O42="",W42="",X42="",COUNTIF($A$2:$A$301,A42)&gt;1,COUNTIF($D$2:$D$301,D42)&gt;1,ISNA(MATCH(B42,Lists!$A$2:$A$12,0)),ISNA(MATCH(C42,Lists!$B$2:$B$9,0)),ISNA(MATCH(I42,Lists!$C$2:$C$5,0)),ISNA(MATCH(L42,Lists!$D$2:$D$10,0)),ISNA(MATCH(W42,Lists!$E$2:$E$3,0)),X42&lt;&gt;"Yes",K42&lt;&gt;LOWER(K42),ISNUMBER(SEARCH(" ",K42)),O42&lt;&gt;LOWER(O42),ISNUMBER(SEARCH(" ",O42)),AND(OR(B42="repair",B42="bridge"),P42=""),AND(OR(B42="repair",B42="bridge"),Q42=""),AND(U42&lt;&gt;"",V42=""),AND(U42&lt;&gt;"",NOT(OR(RIGHT(LOWER(U42),5)=".webp",RIGHT(LOWER(U42),4)=".png",RIGHT(LOWER(U42),4)=".jpg",RIGHT(LOWER(U42),5)=".jpeg")))),"Needs Fix",IF(OR(LEN(J42)&lt;40,Z42&lt;&gt;"OK",AB42&lt;&gt;"OK",R42="",AND(OR(B42="easyBoss",B42="mediumBoss",B42="finalBoss",B42="legendaryBoss"),W42&lt;&gt;"Yes")),"Warning","Ready")))</f>
        <v/>
      </c>
      <c r="AD42" s="11" t="str">
        <f>IF(AC42="","",IF(AC42="Ready","Ready",IF(A42="","Missing QuestionID; ","")&amp;IF(B42="","Missing Pool; ",IF(ISNA(MATCH(B42,Lists!$A$2:$A$12,0)),"Invalid Pool; ",""))&amp;IF(C42="","Missing Difficulty; ",IF(ISNA(MATCH(C42,Lists!$B$2:$B$9,0)),"Invalid Difficulty; ",""))&amp;IF(D42="","Missing QuestionText; ","")&amp;IF(E42="","Missing OptionA; ","")&amp;IF(F42="","Missing OptionB; ","")&amp;IF(G42="","Missing OptionC; ","")&amp;IF(H42="","Missing OptionD; ","")&amp;IF(I42="","Missing CorrectAnswer; ",IF(ISNA(MATCH(I42,Lists!$C$2:$C$5,0)),"CorrectAnswer must be A, B, C, or D; ",""))&amp;IF(J42="","Missing Feedback; ",IF(LEN(J42)&lt;40,"Feedback may be too short; ",""))&amp;IF(K42="","Missing Tag; ",IF(OR(K42&lt;&gt;LOWER(K42),ISNUMBER(SEARCH(" ",K42))),"Tag must be lowercase with no spaces; ",""))&amp;IF(L42="","Missing Type; ",IF(ISNA(MATCH(L42,Lists!$D$2:$D$10,0)),"Invalid Type; ",""))&amp;IF(M42="","Missing Objective; ","")&amp;IF(N42="","Missing ObjectiveLabel; ","")&amp;IF(O42="","Missing PrimarySkill; ",IF(OR(O42&lt;&gt;LOWER(O42),ISNUMBER(SEARCH(" ",O42))),"PrimarySkill must be lowercase with no spaces; ",""))&amp;IF(AND(OR(B42="repair",B42="bridge"),P42=""),"Repair/Bridge item needs RepairSkill; ","")&amp;IF(AND(OR(B42="repair",B42="bridge"),Q42=""),"Repair/Bridge item needs CommonError; ","")&amp;IF(R42="","ConceptCluster recommended; ","")&amp;IF(AND(U42&lt;&gt;"",V42=""),"ImageAccessibilityNote required when ImageFile is used; ","")&amp;IF(AND(U42&lt;&gt;"",NOT(OR(RIGHT(LOWER(U42),5)=".webp",RIGHT(LOWER(U42),4)=".png",RIGHT(LOWER(U42),4)=".jpg",RIGHT(LOWER(U42),5)=".jpeg"))),"Invalid image extension; ","")&amp;IF(W42="","Missing BossEligible; ",IF(ISNA(MATCH(W42,Lists!$E$2:$E$3,0)),"BossEligible must be Yes or No; ",""))&amp;IF(X42&lt;&gt;"Yes","Correct answer has not been verified; ","")&amp;IF(AA42&lt;&gt;"OK",AA42&amp;"; ","")&amp;IF(AB42&lt;&gt;"OK",AB42&amp;"; ","")&amp;IF(Z42&lt;&gt;"OK",Z42&amp;"; ","")&amp;IF(AND(OR(B42="easyBoss",B42="mediumBoss",B42="finalBoss",B42="legendaryBoss"),W42&lt;&gt;"Yes"),"Boss-pool item should be BossEligible = Yes; ","")))</f>
        <v/>
      </c>
      <c r="AE42" s="11" t="str">
        <f t="shared" si="3"/>
        <v/>
      </c>
    </row>
    <row r="43" spans="1:31" ht="45" customHeight="1">
      <c r="A43" s="15"/>
      <c r="B43" s="15"/>
      <c r="C43" s="15"/>
      <c r="D43" s="12"/>
      <c r="E43" s="12"/>
      <c r="F43" s="12"/>
      <c r="G43" s="12"/>
      <c r="H43" s="12"/>
      <c r="I43" s="15"/>
      <c r="J43" s="12"/>
      <c r="K43" s="12"/>
      <c r="L43" s="12"/>
      <c r="M43" s="12"/>
      <c r="N43" s="12"/>
      <c r="O43" s="13"/>
      <c r="P43" s="13"/>
      <c r="Q43" s="13"/>
      <c r="R43" s="13"/>
      <c r="S43" s="13"/>
      <c r="T43" s="13"/>
      <c r="U43" s="14"/>
      <c r="V43" s="14"/>
      <c r="W43" s="16"/>
      <c r="X43" s="16"/>
      <c r="Y43" s="14"/>
      <c r="Z43" s="17" t="str">
        <f t="shared" si="0"/>
        <v/>
      </c>
      <c r="AA43" s="17" t="str">
        <f t="shared" si="1"/>
        <v/>
      </c>
      <c r="AB43" s="17" t="str">
        <f t="shared" si="2"/>
        <v/>
      </c>
      <c r="AC43" s="17" t="str">
        <f>IF(COUNTA(A43:Y43)=0,"",IF(OR(A43="",B43="",C43="",D43="",E43="",F43="",G43="",H43="",I43="",J43="",K43="",L43="",M43="",N43="",O43="",W43="",X43="",COUNTIF($A$2:$A$301,A43)&gt;1,COUNTIF($D$2:$D$301,D43)&gt;1,ISNA(MATCH(B43,Lists!$A$2:$A$12,0)),ISNA(MATCH(C43,Lists!$B$2:$B$9,0)),ISNA(MATCH(I43,Lists!$C$2:$C$5,0)),ISNA(MATCH(L43,Lists!$D$2:$D$10,0)),ISNA(MATCH(W43,Lists!$E$2:$E$3,0)),X43&lt;&gt;"Yes",K43&lt;&gt;LOWER(K43),ISNUMBER(SEARCH(" ",K43)),O43&lt;&gt;LOWER(O43),ISNUMBER(SEARCH(" ",O43)),AND(OR(B43="repair",B43="bridge"),P43=""),AND(OR(B43="repair",B43="bridge"),Q43=""),AND(U43&lt;&gt;"",V43=""),AND(U43&lt;&gt;"",NOT(OR(RIGHT(LOWER(U43),5)=".webp",RIGHT(LOWER(U43),4)=".png",RIGHT(LOWER(U43),4)=".jpg",RIGHT(LOWER(U43),5)=".jpeg")))),"Needs Fix",IF(OR(LEN(J43)&lt;40,Z43&lt;&gt;"OK",AB43&lt;&gt;"OK",R43="",AND(OR(B43="easyBoss",B43="mediumBoss",B43="finalBoss",B43="legendaryBoss"),W43&lt;&gt;"Yes")),"Warning","Ready")))</f>
        <v/>
      </c>
      <c r="AD43" s="11" t="str">
        <f>IF(AC43="","",IF(AC43="Ready","Ready",IF(A43="","Missing QuestionID; ","")&amp;IF(B43="","Missing Pool; ",IF(ISNA(MATCH(B43,Lists!$A$2:$A$12,0)),"Invalid Pool; ",""))&amp;IF(C43="","Missing Difficulty; ",IF(ISNA(MATCH(C43,Lists!$B$2:$B$9,0)),"Invalid Difficulty; ",""))&amp;IF(D43="","Missing QuestionText; ","")&amp;IF(E43="","Missing OptionA; ","")&amp;IF(F43="","Missing OptionB; ","")&amp;IF(G43="","Missing OptionC; ","")&amp;IF(H43="","Missing OptionD; ","")&amp;IF(I43="","Missing CorrectAnswer; ",IF(ISNA(MATCH(I43,Lists!$C$2:$C$5,0)),"CorrectAnswer must be A, B, C, or D; ",""))&amp;IF(J43="","Missing Feedback; ",IF(LEN(J43)&lt;40,"Feedback may be too short; ",""))&amp;IF(K43="","Missing Tag; ",IF(OR(K43&lt;&gt;LOWER(K43),ISNUMBER(SEARCH(" ",K43))),"Tag must be lowercase with no spaces; ",""))&amp;IF(L43="","Missing Type; ",IF(ISNA(MATCH(L43,Lists!$D$2:$D$10,0)),"Invalid Type; ",""))&amp;IF(M43="","Missing Objective; ","")&amp;IF(N43="","Missing ObjectiveLabel; ","")&amp;IF(O43="","Missing PrimarySkill; ",IF(OR(O43&lt;&gt;LOWER(O43),ISNUMBER(SEARCH(" ",O43))),"PrimarySkill must be lowercase with no spaces; ",""))&amp;IF(AND(OR(B43="repair",B43="bridge"),P43=""),"Repair/Bridge item needs RepairSkill; ","")&amp;IF(AND(OR(B43="repair",B43="bridge"),Q43=""),"Repair/Bridge item needs CommonError; ","")&amp;IF(R43="","ConceptCluster recommended; ","")&amp;IF(AND(U43&lt;&gt;"",V43=""),"ImageAccessibilityNote required when ImageFile is used; ","")&amp;IF(AND(U43&lt;&gt;"",NOT(OR(RIGHT(LOWER(U43),5)=".webp",RIGHT(LOWER(U43),4)=".png",RIGHT(LOWER(U43),4)=".jpg",RIGHT(LOWER(U43),5)=".jpeg"))),"Invalid image extension; ","")&amp;IF(W43="","Missing BossEligible; ",IF(ISNA(MATCH(W43,Lists!$E$2:$E$3,0)),"BossEligible must be Yes or No; ",""))&amp;IF(X43&lt;&gt;"Yes","Correct answer has not been verified; ","")&amp;IF(AA43&lt;&gt;"OK",AA43&amp;"; ","")&amp;IF(AB43&lt;&gt;"OK",AB43&amp;"; ","")&amp;IF(Z43&lt;&gt;"OK",Z43&amp;"; ","")&amp;IF(AND(OR(B43="easyBoss",B43="mediumBoss",B43="finalBoss",B43="legendaryBoss"),W43&lt;&gt;"Yes"),"Boss-pool item should be BossEligible = Yes; ","")))</f>
        <v/>
      </c>
      <c r="AE43" s="11" t="str">
        <f t="shared" si="3"/>
        <v/>
      </c>
    </row>
    <row r="44" spans="1:31" ht="45" customHeight="1">
      <c r="A44" s="15"/>
      <c r="B44" s="15"/>
      <c r="C44" s="15"/>
      <c r="D44" s="12"/>
      <c r="E44" s="12"/>
      <c r="F44" s="12"/>
      <c r="G44" s="12"/>
      <c r="H44" s="12"/>
      <c r="I44" s="15"/>
      <c r="J44" s="12"/>
      <c r="K44" s="12"/>
      <c r="L44" s="12"/>
      <c r="M44" s="12"/>
      <c r="N44" s="12"/>
      <c r="O44" s="13"/>
      <c r="P44" s="13"/>
      <c r="Q44" s="13"/>
      <c r="R44" s="13"/>
      <c r="S44" s="13"/>
      <c r="T44" s="13"/>
      <c r="U44" s="14"/>
      <c r="V44" s="14"/>
      <c r="W44" s="16"/>
      <c r="X44" s="16"/>
      <c r="Y44" s="14"/>
      <c r="Z44" s="17" t="str">
        <f t="shared" si="0"/>
        <v/>
      </c>
      <c r="AA44" s="17" t="str">
        <f t="shared" si="1"/>
        <v/>
      </c>
      <c r="AB44" s="17" t="str">
        <f t="shared" si="2"/>
        <v/>
      </c>
      <c r="AC44" s="17" t="str">
        <f>IF(COUNTA(A44:Y44)=0,"",IF(OR(A44="",B44="",C44="",D44="",E44="",F44="",G44="",H44="",I44="",J44="",K44="",L44="",M44="",N44="",O44="",W44="",X44="",COUNTIF($A$2:$A$301,A44)&gt;1,COUNTIF($D$2:$D$301,D44)&gt;1,ISNA(MATCH(B44,Lists!$A$2:$A$12,0)),ISNA(MATCH(C44,Lists!$B$2:$B$9,0)),ISNA(MATCH(I44,Lists!$C$2:$C$5,0)),ISNA(MATCH(L44,Lists!$D$2:$D$10,0)),ISNA(MATCH(W44,Lists!$E$2:$E$3,0)),X44&lt;&gt;"Yes",K44&lt;&gt;LOWER(K44),ISNUMBER(SEARCH(" ",K44)),O44&lt;&gt;LOWER(O44),ISNUMBER(SEARCH(" ",O44)),AND(OR(B44="repair",B44="bridge"),P44=""),AND(OR(B44="repair",B44="bridge"),Q44=""),AND(U44&lt;&gt;"",V44=""),AND(U44&lt;&gt;"",NOT(OR(RIGHT(LOWER(U44),5)=".webp",RIGHT(LOWER(U44),4)=".png",RIGHT(LOWER(U44),4)=".jpg",RIGHT(LOWER(U44),5)=".jpeg")))),"Needs Fix",IF(OR(LEN(J44)&lt;40,Z44&lt;&gt;"OK",AB44&lt;&gt;"OK",R44="",AND(OR(B44="easyBoss",B44="mediumBoss",B44="finalBoss",B44="legendaryBoss"),W44&lt;&gt;"Yes")),"Warning","Ready")))</f>
        <v/>
      </c>
      <c r="AD44" s="11" t="str">
        <f>IF(AC44="","",IF(AC44="Ready","Ready",IF(A44="","Missing QuestionID; ","")&amp;IF(B44="","Missing Pool; ",IF(ISNA(MATCH(B44,Lists!$A$2:$A$12,0)),"Invalid Pool; ",""))&amp;IF(C44="","Missing Difficulty; ",IF(ISNA(MATCH(C44,Lists!$B$2:$B$9,0)),"Invalid Difficulty; ",""))&amp;IF(D44="","Missing QuestionText; ","")&amp;IF(E44="","Missing OptionA; ","")&amp;IF(F44="","Missing OptionB; ","")&amp;IF(G44="","Missing OptionC; ","")&amp;IF(H44="","Missing OptionD; ","")&amp;IF(I44="","Missing CorrectAnswer; ",IF(ISNA(MATCH(I44,Lists!$C$2:$C$5,0)),"CorrectAnswer must be A, B, C, or D; ",""))&amp;IF(J44="","Missing Feedback; ",IF(LEN(J44)&lt;40,"Feedback may be too short; ",""))&amp;IF(K44="","Missing Tag; ",IF(OR(K44&lt;&gt;LOWER(K44),ISNUMBER(SEARCH(" ",K44))),"Tag must be lowercase with no spaces; ",""))&amp;IF(L44="","Missing Type; ",IF(ISNA(MATCH(L44,Lists!$D$2:$D$10,0)),"Invalid Type; ",""))&amp;IF(M44="","Missing Objective; ","")&amp;IF(N44="","Missing ObjectiveLabel; ","")&amp;IF(O44="","Missing PrimarySkill; ",IF(OR(O44&lt;&gt;LOWER(O44),ISNUMBER(SEARCH(" ",O44))),"PrimarySkill must be lowercase with no spaces; ",""))&amp;IF(AND(OR(B44="repair",B44="bridge"),P44=""),"Repair/Bridge item needs RepairSkill; ","")&amp;IF(AND(OR(B44="repair",B44="bridge"),Q44=""),"Repair/Bridge item needs CommonError; ","")&amp;IF(R44="","ConceptCluster recommended; ","")&amp;IF(AND(U44&lt;&gt;"",V44=""),"ImageAccessibilityNote required when ImageFile is used; ","")&amp;IF(AND(U44&lt;&gt;"",NOT(OR(RIGHT(LOWER(U44),5)=".webp",RIGHT(LOWER(U44),4)=".png",RIGHT(LOWER(U44),4)=".jpg",RIGHT(LOWER(U44),5)=".jpeg"))),"Invalid image extension; ","")&amp;IF(W44="","Missing BossEligible; ",IF(ISNA(MATCH(W44,Lists!$E$2:$E$3,0)),"BossEligible must be Yes or No; ",""))&amp;IF(X44&lt;&gt;"Yes","Correct answer has not been verified; ","")&amp;IF(AA44&lt;&gt;"OK",AA44&amp;"; ","")&amp;IF(AB44&lt;&gt;"OK",AB44&amp;"; ","")&amp;IF(Z44&lt;&gt;"OK",Z44&amp;"; ","")&amp;IF(AND(OR(B44="easyBoss",B44="mediumBoss",B44="finalBoss",B44="legendaryBoss"),W44&lt;&gt;"Yes"),"Boss-pool item should be BossEligible = Yes; ","")))</f>
        <v/>
      </c>
      <c r="AE44" s="11" t="str">
        <f t="shared" si="3"/>
        <v/>
      </c>
    </row>
    <row r="45" spans="1:31" ht="45" customHeight="1">
      <c r="A45" s="15"/>
      <c r="B45" s="15"/>
      <c r="C45" s="15"/>
      <c r="D45" s="12"/>
      <c r="E45" s="12"/>
      <c r="F45" s="12"/>
      <c r="G45" s="12"/>
      <c r="H45" s="12"/>
      <c r="I45" s="15"/>
      <c r="J45" s="12"/>
      <c r="K45" s="12"/>
      <c r="L45" s="12"/>
      <c r="M45" s="12"/>
      <c r="N45" s="12"/>
      <c r="O45" s="13"/>
      <c r="P45" s="13"/>
      <c r="Q45" s="13"/>
      <c r="R45" s="13"/>
      <c r="S45" s="13"/>
      <c r="T45" s="13"/>
      <c r="U45" s="14"/>
      <c r="V45" s="14"/>
      <c r="W45" s="16"/>
      <c r="X45" s="16"/>
      <c r="Y45" s="14"/>
      <c r="Z45" s="17" t="str">
        <f t="shared" si="0"/>
        <v/>
      </c>
      <c r="AA45" s="17" t="str">
        <f t="shared" si="1"/>
        <v/>
      </c>
      <c r="AB45" s="17" t="str">
        <f t="shared" si="2"/>
        <v/>
      </c>
      <c r="AC45" s="17" t="str">
        <f>IF(COUNTA(A45:Y45)=0,"",IF(OR(A45="",B45="",C45="",D45="",E45="",F45="",G45="",H45="",I45="",J45="",K45="",L45="",M45="",N45="",O45="",W45="",X45="",COUNTIF($A$2:$A$301,A45)&gt;1,COUNTIF($D$2:$D$301,D45)&gt;1,ISNA(MATCH(B45,Lists!$A$2:$A$12,0)),ISNA(MATCH(C45,Lists!$B$2:$B$9,0)),ISNA(MATCH(I45,Lists!$C$2:$C$5,0)),ISNA(MATCH(L45,Lists!$D$2:$D$10,0)),ISNA(MATCH(W45,Lists!$E$2:$E$3,0)),X45&lt;&gt;"Yes",K45&lt;&gt;LOWER(K45),ISNUMBER(SEARCH(" ",K45)),O45&lt;&gt;LOWER(O45),ISNUMBER(SEARCH(" ",O45)),AND(OR(B45="repair",B45="bridge"),P45=""),AND(OR(B45="repair",B45="bridge"),Q45=""),AND(U45&lt;&gt;"",V45=""),AND(U45&lt;&gt;"",NOT(OR(RIGHT(LOWER(U45),5)=".webp",RIGHT(LOWER(U45),4)=".png",RIGHT(LOWER(U45),4)=".jpg",RIGHT(LOWER(U45),5)=".jpeg")))),"Needs Fix",IF(OR(LEN(J45)&lt;40,Z45&lt;&gt;"OK",AB45&lt;&gt;"OK",R45="",AND(OR(B45="easyBoss",B45="mediumBoss",B45="finalBoss",B45="legendaryBoss"),W45&lt;&gt;"Yes")),"Warning","Ready")))</f>
        <v/>
      </c>
      <c r="AD45" s="11" t="str">
        <f>IF(AC45="","",IF(AC45="Ready","Ready",IF(A45="","Missing QuestionID; ","")&amp;IF(B45="","Missing Pool; ",IF(ISNA(MATCH(B45,Lists!$A$2:$A$12,0)),"Invalid Pool; ",""))&amp;IF(C45="","Missing Difficulty; ",IF(ISNA(MATCH(C45,Lists!$B$2:$B$9,0)),"Invalid Difficulty; ",""))&amp;IF(D45="","Missing QuestionText; ","")&amp;IF(E45="","Missing OptionA; ","")&amp;IF(F45="","Missing OptionB; ","")&amp;IF(G45="","Missing OptionC; ","")&amp;IF(H45="","Missing OptionD; ","")&amp;IF(I45="","Missing CorrectAnswer; ",IF(ISNA(MATCH(I45,Lists!$C$2:$C$5,0)),"CorrectAnswer must be A, B, C, or D; ",""))&amp;IF(J45="","Missing Feedback; ",IF(LEN(J45)&lt;40,"Feedback may be too short; ",""))&amp;IF(K45="","Missing Tag; ",IF(OR(K45&lt;&gt;LOWER(K45),ISNUMBER(SEARCH(" ",K45))),"Tag must be lowercase with no spaces; ",""))&amp;IF(L45="","Missing Type; ",IF(ISNA(MATCH(L45,Lists!$D$2:$D$10,0)),"Invalid Type; ",""))&amp;IF(M45="","Missing Objective; ","")&amp;IF(N45="","Missing ObjectiveLabel; ","")&amp;IF(O45="","Missing PrimarySkill; ",IF(OR(O45&lt;&gt;LOWER(O45),ISNUMBER(SEARCH(" ",O45))),"PrimarySkill must be lowercase with no spaces; ",""))&amp;IF(AND(OR(B45="repair",B45="bridge"),P45=""),"Repair/Bridge item needs RepairSkill; ","")&amp;IF(AND(OR(B45="repair",B45="bridge"),Q45=""),"Repair/Bridge item needs CommonError; ","")&amp;IF(R45="","ConceptCluster recommended; ","")&amp;IF(AND(U45&lt;&gt;"",V45=""),"ImageAccessibilityNote required when ImageFile is used; ","")&amp;IF(AND(U45&lt;&gt;"",NOT(OR(RIGHT(LOWER(U45),5)=".webp",RIGHT(LOWER(U45),4)=".png",RIGHT(LOWER(U45),4)=".jpg",RIGHT(LOWER(U45),5)=".jpeg"))),"Invalid image extension; ","")&amp;IF(W45="","Missing BossEligible; ",IF(ISNA(MATCH(W45,Lists!$E$2:$E$3,0)),"BossEligible must be Yes or No; ",""))&amp;IF(X45&lt;&gt;"Yes","Correct answer has not been verified; ","")&amp;IF(AA45&lt;&gt;"OK",AA45&amp;"; ","")&amp;IF(AB45&lt;&gt;"OK",AB45&amp;"; ","")&amp;IF(Z45&lt;&gt;"OK",Z45&amp;"; ","")&amp;IF(AND(OR(B45="easyBoss",B45="mediumBoss",B45="finalBoss",B45="legendaryBoss"),W45&lt;&gt;"Yes"),"Boss-pool item should be BossEligible = Yes; ","")))</f>
        <v/>
      </c>
      <c r="AE45" s="11" t="str">
        <f t="shared" si="3"/>
        <v/>
      </c>
    </row>
    <row r="46" spans="1:31" ht="45" customHeight="1">
      <c r="A46" s="15"/>
      <c r="B46" s="15"/>
      <c r="C46" s="15"/>
      <c r="D46" s="12"/>
      <c r="E46" s="12"/>
      <c r="F46" s="12"/>
      <c r="G46" s="12"/>
      <c r="H46" s="12"/>
      <c r="I46" s="15"/>
      <c r="J46" s="12"/>
      <c r="K46" s="12"/>
      <c r="L46" s="12"/>
      <c r="M46" s="12"/>
      <c r="N46" s="12"/>
      <c r="O46" s="13"/>
      <c r="P46" s="13"/>
      <c r="Q46" s="13"/>
      <c r="R46" s="13"/>
      <c r="S46" s="13"/>
      <c r="T46" s="13"/>
      <c r="U46" s="14"/>
      <c r="V46" s="14"/>
      <c r="W46" s="16"/>
      <c r="X46" s="16"/>
      <c r="Y46" s="14"/>
      <c r="Z46" s="17" t="str">
        <f t="shared" si="0"/>
        <v/>
      </c>
      <c r="AA46" s="17" t="str">
        <f t="shared" si="1"/>
        <v/>
      </c>
      <c r="AB46" s="17" t="str">
        <f t="shared" si="2"/>
        <v/>
      </c>
      <c r="AC46" s="17" t="str">
        <f>IF(COUNTA(A46:Y46)=0,"",IF(OR(A46="",B46="",C46="",D46="",E46="",F46="",G46="",H46="",I46="",J46="",K46="",L46="",M46="",N46="",O46="",W46="",X46="",COUNTIF($A$2:$A$301,A46)&gt;1,COUNTIF($D$2:$D$301,D46)&gt;1,ISNA(MATCH(B46,Lists!$A$2:$A$12,0)),ISNA(MATCH(C46,Lists!$B$2:$B$9,0)),ISNA(MATCH(I46,Lists!$C$2:$C$5,0)),ISNA(MATCH(L46,Lists!$D$2:$D$10,0)),ISNA(MATCH(W46,Lists!$E$2:$E$3,0)),X46&lt;&gt;"Yes",K46&lt;&gt;LOWER(K46),ISNUMBER(SEARCH(" ",K46)),O46&lt;&gt;LOWER(O46),ISNUMBER(SEARCH(" ",O46)),AND(OR(B46="repair",B46="bridge"),P46=""),AND(OR(B46="repair",B46="bridge"),Q46=""),AND(U46&lt;&gt;"",V46=""),AND(U46&lt;&gt;"",NOT(OR(RIGHT(LOWER(U46),5)=".webp",RIGHT(LOWER(U46),4)=".png",RIGHT(LOWER(U46),4)=".jpg",RIGHT(LOWER(U46),5)=".jpeg")))),"Needs Fix",IF(OR(LEN(J46)&lt;40,Z46&lt;&gt;"OK",AB46&lt;&gt;"OK",R46="",AND(OR(B46="easyBoss",B46="mediumBoss",B46="finalBoss",B46="legendaryBoss"),W46&lt;&gt;"Yes")),"Warning","Ready")))</f>
        <v/>
      </c>
      <c r="AD46" s="11" t="str">
        <f>IF(AC46="","",IF(AC46="Ready","Ready",IF(A46="","Missing QuestionID; ","")&amp;IF(B46="","Missing Pool; ",IF(ISNA(MATCH(B46,Lists!$A$2:$A$12,0)),"Invalid Pool; ",""))&amp;IF(C46="","Missing Difficulty; ",IF(ISNA(MATCH(C46,Lists!$B$2:$B$9,0)),"Invalid Difficulty; ",""))&amp;IF(D46="","Missing QuestionText; ","")&amp;IF(E46="","Missing OptionA; ","")&amp;IF(F46="","Missing OptionB; ","")&amp;IF(G46="","Missing OptionC; ","")&amp;IF(H46="","Missing OptionD; ","")&amp;IF(I46="","Missing CorrectAnswer; ",IF(ISNA(MATCH(I46,Lists!$C$2:$C$5,0)),"CorrectAnswer must be A, B, C, or D; ",""))&amp;IF(J46="","Missing Feedback; ",IF(LEN(J46)&lt;40,"Feedback may be too short; ",""))&amp;IF(K46="","Missing Tag; ",IF(OR(K46&lt;&gt;LOWER(K46),ISNUMBER(SEARCH(" ",K46))),"Tag must be lowercase with no spaces; ",""))&amp;IF(L46="","Missing Type; ",IF(ISNA(MATCH(L46,Lists!$D$2:$D$10,0)),"Invalid Type; ",""))&amp;IF(M46="","Missing Objective; ","")&amp;IF(N46="","Missing ObjectiveLabel; ","")&amp;IF(O46="","Missing PrimarySkill; ",IF(OR(O46&lt;&gt;LOWER(O46),ISNUMBER(SEARCH(" ",O46))),"PrimarySkill must be lowercase with no spaces; ",""))&amp;IF(AND(OR(B46="repair",B46="bridge"),P46=""),"Repair/Bridge item needs RepairSkill; ","")&amp;IF(AND(OR(B46="repair",B46="bridge"),Q46=""),"Repair/Bridge item needs CommonError; ","")&amp;IF(R46="","ConceptCluster recommended; ","")&amp;IF(AND(U46&lt;&gt;"",V46=""),"ImageAccessibilityNote required when ImageFile is used; ","")&amp;IF(AND(U46&lt;&gt;"",NOT(OR(RIGHT(LOWER(U46),5)=".webp",RIGHT(LOWER(U46),4)=".png",RIGHT(LOWER(U46),4)=".jpg",RIGHT(LOWER(U46),5)=".jpeg"))),"Invalid image extension; ","")&amp;IF(W46="","Missing BossEligible; ",IF(ISNA(MATCH(W46,Lists!$E$2:$E$3,0)),"BossEligible must be Yes or No; ",""))&amp;IF(X46&lt;&gt;"Yes","Correct answer has not been verified; ","")&amp;IF(AA46&lt;&gt;"OK",AA46&amp;"; ","")&amp;IF(AB46&lt;&gt;"OK",AB46&amp;"; ","")&amp;IF(Z46&lt;&gt;"OK",Z46&amp;"; ","")&amp;IF(AND(OR(B46="easyBoss",B46="mediumBoss",B46="finalBoss",B46="legendaryBoss"),W46&lt;&gt;"Yes"),"Boss-pool item should be BossEligible = Yes; ","")))</f>
        <v/>
      </c>
      <c r="AE46" s="11" t="str">
        <f t="shared" si="3"/>
        <v/>
      </c>
    </row>
    <row r="47" spans="1:31" ht="45" customHeight="1">
      <c r="A47" s="15"/>
      <c r="B47" s="15"/>
      <c r="C47" s="15"/>
      <c r="D47" s="12"/>
      <c r="E47" s="12"/>
      <c r="F47" s="12"/>
      <c r="G47" s="12"/>
      <c r="H47" s="12"/>
      <c r="I47" s="15"/>
      <c r="J47" s="12"/>
      <c r="K47" s="12"/>
      <c r="L47" s="12"/>
      <c r="M47" s="12"/>
      <c r="N47" s="12"/>
      <c r="O47" s="13"/>
      <c r="P47" s="13"/>
      <c r="Q47" s="13"/>
      <c r="R47" s="13"/>
      <c r="S47" s="13"/>
      <c r="T47" s="13"/>
      <c r="U47" s="14"/>
      <c r="V47" s="14"/>
      <c r="W47" s="16"/>
      <c r="X47" s="16"/>
      <c r="Y47" s="14"/>
      <c r="Z47" s="17" t="str">
        <f t="shared" si="0"/>
        <v/>
      </c>
      <c r="AA47" s="17" t="str">
        <f t="shared" si="1"/>
        <v/>
      </c>
      <c r="AB47" s="17" t="str">
        <f t="shared" si="2"/>
        <v/>
      </c>
      <c r="AC47" s="17" t="str">
        <f>IF(COUNTA(A47:Y47)=0,"",IF(OR(A47="",B47="",C47="",D47="",E47="",F47="",G47="",H47="",I47="",J47="",K47="",L47="",M47="",N47="",O47="",W47="",X47="",COUNTIF($A$2:$A$301,A47)&gt;1,COUNTIF($D$2:$D$301,D47)&gt;1,ISNA(MATCH(B47,Lists!$A$2:$A$12,0)),ISNA(MATCH(C47,Lists!$B$2:$B$9,0)),ISNA(MATCH(I47,Lists!$C$2:$C$5,0)),ISNA(MATCH(L47,Lists!$D$2:$D$10,0)),ISNA(MATCH(W47,Lists!$E$2:$E$3,0)),X47&lt;&gt;"Yes",K47&lt;&gt;LOWER(K47),ISNUMBER(SEARCH(" ",K47)),O47&lt;&gt;LOWER(O47),ISNUMBER(SEARCH(" ",O47)),AND(OR(B47="repair",B47="bridge"),P47=""),AND(OR(B47="repair",B47="bridge"),Q47=""),AND(U47&lt;&gt;"",V47=""),AND(U47&lt;&gt;"",NOT(OR(RIGHT(LOWER(U47),5)=".webp",RIGHT(LOWER(U47),4)=".png",RIGHT(LOWER(U47),4)=".jpg",RIGHT(LOWER(U47),5)=".jpeg")))),"Needs Fix",IF(OR(LEN(J47)&lt;40,Z47&lt;&gt;"OK",AB47&lt;&gt;"OK",R47="",AND(OR(B47="easyBoss",B47="mediumBoss",B47="finalBoss",B47="legendaryBoss"),W47&lt;&gt;"Yes")),"Warning","Ready")))</f>
        <v/>
      </c>
      <c r="AD47" s="11" t="str">
        <f>IF(AC47="","",IF(AC47="Ready","Ready",IF(A47="","Missing QuestionID; ","")&amp;IF(B47="","Missing Pool; ",IF(ISNA(MATCH(B47,Lists!$A$2:$A$12,0)),"Invalid Pool; ",""))&amp;IF(C47="","Missing Difficulty; ",IF(ISNA(MATCH(C47,Lists!$B$2:$B$9,0)),"Invalid Difficulty; ",""))&amp;IF(D47="","Missing QuestionText; ","")&amp;IF(E47="","Missing OptionA; ","")&amp;IF(F47="","Missing OptionB; ","")&amp;IF(G47="","Missing OptionC; ","")&amp;IF(H47="","Missing OptionD; ","")&amp;IF(I47="","Missing CorrectAnswer; ",IF(ISNA(MATCH(I47,Lists!$C$2:$C$5,0)),"CorrectAnswer must be A, B, C, or D; ",""))&amp;IF(J47="","Missing Feedback; ",IF(LEN(J47)&lt;40,"Feedback may be too short; ",""))&amp;IF(K47="","Missing Tag; ",IF(OR(K47&lt;&gt;LOWER(K47),ISNUMBER(SEARCH(" ",K47))),"Tag must be lowercase with no spaces; ",""))&amp;IF(L47="","Missing Type; ",IF(ISNA(MATCH(L47,Lists!$D$2:$D$10,0)),"Invalid Type; ",""))&amp;IF(M47="","Missing Objective; ","")&amp;IF(N47="","Missing ObjectiveLabel; ","")&amp;IF(O47="","Missing PrimarySkill; ",IF(OR(O47&lt;&gt;LOWER(O47),ISNUMBER(SEARCH(" ",O47))),"PrimarySkill must be lowercase with no spaces; ",""))&amp;IF(AND(OR(B47="repair",B47="bridge"),P47=""),"Repair/Bridge item needs RepairSkill; ","")&amp;IF(AND(OR(B47="repair",B47="bridge"),Q47=""),"Repair/Bridge item needs CommonError; ","")&amp;IF(R47="","ConceptCluster recommended; ","")&amp;IF(AND(U47&lt;&gt;"",V47=""),"ImageAccessibilityNote required when ImageFile is used; ","")&amp;IF(AND(U47&lt;&gt;"",NOT(OR(RIGHT(LOWER(U47),5)=".webp",RIGHT(LOWER(U47),4)=".png",RIGHT(LOWER(U47),4)=".jpg",RIGHT(LOWER(U47),5)=".jpeg"))),"Invalid image extension; ","")&amp;IF(W47="","Missing BossEligible; ",IF(ISNA(MATCH(W47,Lists!$E$2:$E$3,0)),"BossEligible must be Yes or No; ",""))&amp;IF(X47&lt;&gt;"Yes","Correct answer has not been verified; ","")&amp;IF(AA47&lt;&gt;"OK",AA47&amp;"; ","")&amp;IF(AB47&lt;&gt;"OK",AB47&amp;"; ","")&amp;IF(Z47&lt;&gt;"OK",Z47&amp;"; ","")&amp;IF(AND(OR(B47="easyBoss",B47="mediumBoss",B47="finalBoss",B47="legendaryBoss"),W47&lt;&gt;"Yes"),"Boss-pool item should be BossEligible = Yes; ","")))</f>
        <v/>
      </c>
      <c r="AE47" s="11" t="str">
        <f t="shared" si="3"/>
        <v/>
      </c>
    </row>
    <row r="48" spans="1:31" ht="45" customHeight="1">
      <c r="A48" s="15"/>
      <c r="B48" s="15"/>
      <c r="C48" s="15"/>
      <c r="D48" s="12"/>
      <c r="E48" s="12"/>
      <c r="F48" s="12"/>
      <c r="G48" s="12"/>
      <c r="H48" s="12"/>
      <c r="I48" s="15"/>
      <c r="J48" s="12"/>
      <c r="K48" s="12"/>
      <c r="L48" s="12"/>
      <c r="M48" s="12"/>
      <c r="N48" s="12"/>
      <c r="O48" s="13"/>
      <c r="P48" s="13"/>
      <c r="Q48" s="13"/>
      <c r="R48" s="13"/>
      <c r="S48" s="13"/>
      <c r="T48" s="13"/>
      <c r="U48" s="14"/>
      <c r="V48" s="14"/>
      <c r="W48" s="16"/>
      <c r="X48" s="16"/>
      <c r="Y48" s="14"/>
      <c r="Z48" s="17" t="str">
        <f t="shared" si="0"/>
        <v/>
      </c>
      <c r="AA48" s="17" t="str">
        <f t="shared" si="1"/>
        <v/>
      </c>
      <c r="AB48" s="17" t="str">
        <f t="shared" si="2"/>
        <v/>
      </c>
      <c r="AC48" s="17" t="str">
        <f>IF(COUNTA(A48:Y48)=0,"",IF(OR(A48="",B48="",C48="",D48="",E48="",F48="",G48="",H48="",I48="",J48="",K48="",L48="",M48="",N48="",O48="",W48="",X48="",COUNTIF($A$2:$A$301,A48)&gt;1,COUNTIF($D$2:$D$301,D48)&gt;1,ISNA(MATCH(B48,Lists!$A$2:$A$12,0)),ISNA(MATCH(C48,Lists!$B$2:$B$9,0)),ISNA(MATCH(I48,Lists!$C$2:$C$5,0)),ISNA(MATCH(L48,Lists!$D$2:$D$10,0)),ISNA(MATCH(W48,Lists!$E$2:$E$3,0)),X48&lt;&gt;"Yes",K48&lt;&gt;LOWER(K48),ISNUMBER(SEARCH(" ",K48)),O48&lt;&gt;LOWER(O48),ISNUMBER(SEARCH(" ",O48)),AND(OR(B48="repair",B48="bridge"),P48=""),AND(OR(B48="repair",B48="bridge"),Q48=""),AND(U48&lt;&gt;"",V48=""),AND(U48&lt;&gt;"",NOT(OR(RIGHT(LOWER(U48),5)=".webp",RIGHT(LOWER(U48),4)=".png",RIGHT(LOWER(U48),4)=".jpg",RIGHT(LOWER(U48),5)=".jpeg")))),"Needs Fix",IF(OR(LEN(J48)&lt;40,Z48&lt;&gt;"OK",AB48&lt;&gt;"OK",R48="",AND(OR(B48="easyBoss",B48="mediumBoss",B48="finalBoss",B48="legendaryBoss"),W48&lt;&gt;"Yes")),"Warning","Ready")))</f>
        <v/>
      </c>
      <c r="AD48" s="11" t="str">
        <f>IF(AC48="","",IF(AC48="Ready","Ready",IF(A48="","Missing QuestionID; ","")&amp;IF(B48="","Missing Pool; ",IF(ISNA(MATCH(B48,Lists!$A$2:$A$12,0)),"Invalid Pool; ",""))&amp;IF(C48="","Missing Difficulty; ",IF(ISNA(MATCH(C48,Lists!$B$2:$B$9,0)),"Invalid Difficulty; ",""))&amp;IF(D48="","Missing QuestionText; ","")&amp;IF(E48="","Missing OptionA; ","")&amp;IF(F48="","Missing OptionB; ","")&amp;IF(G48="","Missing OptionC; ","")&amp;IF(H48="","Missing OptionD; ","")&amp;IF(I48="","Missing CorrectAnswer; ",IF(ISNA(MATCH(I48,Lists!$C$2:$C$5,0)),"CorrectAnswer must be A, B, C, or D; ",""))&amp;IF(J48="","Missing Feedback; ",IF(LEN(J48)&lt;40,"Feedback may be too short; ",""))&amp;IF(K48="","Missing Tag; ",IF(OR(K48&lt;&gt;LOWER(K48),ISNUMBER(SEARCH(" ",K48))),"Tag must be lowercase with no spaces; ",""))&amp;IF(L48="","Missing Type; ",IF(ISNA(MATCH(L48,Lists!$D$2:$D$10,0)),"Invalid Type; ",""))&amp;IF(M48="","Missing Objective; ","")&amp;IF(N48="","Missing ObjectiveLabel; ","")&amp;IF(O48="","Missing PrimarySkill; ",IF(OR(O48&lt;&gt;LOWER(O48),ISNUMBER(SEARCH(" ",O48))),"PrimarySkill must be lowercase with no spaces; ",""))&amp;IF(AND(OR(B48="repair",B48="bridge"),P48=""),"Repair/Bridge item needs RepairSkill; ","")&amp;IF(AND(OR(B48="repair",B48="bridge"),Q48=""),"Repair/Bridge item needs CommonError; ","")&amp;IF(R48="","ConceptCluster recommended; ","")&amp;IF(AND(U48&lt;&gt;"",V48=""),"ImageAccessibilityNote required when ImageFile is used; ","")&amp;IF(AND(U48&lt;&gt;"",NOT(OR(RIGHT(LOWER(U48),5)=".webp",RIGHT(LOWER(U48),4)=".png",RIGHT(LOWER(U48),4)=".jpg",RIGHT(LOWER(U48),5)=".jpeg"))),"Invalid image extension; ","")&amp;IF(W48="","Missing BossEligible; ",IF(ISNA(MATCH(W48,Lists!$E$2:$E$3,0)),"BossEligible must be Yes or No; ",""))&amp;IF(X48&lt;&gt;"Yes","Correct answer has not been verified; ","")&amp;IF(AA48&lt;&gt;"OK",AA48&amp;"; ","")&amp;IF(AB48&lt;&gt;"OK",AB48&amp;"; ","")&amp;IF(Z48&lt;&gt;"OK",Z48&amp;"; ","")&amp;IF(AND(OR(B48="easyBoss",B48="mediumBoss",B48="finalBoss",B48="legendaryBoss"),W48&lt;&gt;"Yes"),"Boss-pool item should be BossEligible = Yes; ","")))</f>
        <v/>
      </c>
      <c r="AE48" s="11" t="str">
        <f t="shared" si="3"/>
        <v/>
      </c>
    </row>
    <row r="49" spans="1:31" ht="45" customHeight="1">
      <c r="A49" s="15"/>
      <c r="B49" s="15"/>
      <c r="C49" s="15"/>
      <c r="D49" s="12"/>
      <c r="E49" s="12"/>
      <c r="F49" s="12"/>
      <c r="G49" s="12"/>
      <c r="H49" s="12"/>
      <c r="I49" s="15"/>
      <c r="J49" s="12"/>
      <c r="K49" s="12"/>
      <c r="L49" s="12"/>
      <c r="M49" s="12"/>
      <c r="N49" s="12"/>
      <c r="O49" s="13"/>
      <c r="P49" s="13"/>
      <c r="Q49" s="13"/>
      <c r="R49" s="13"/>
      <c r="S49" s="13"/>
      <c r="T49" s="13"/>
      <c r="U49" s="14"/>
      <c r="V49" s="14"/>
      <c r="W49" s="16"/>
      <c r="X49" s="16"/>
      <c r="Y49" s="14"/>
      <c r="Z49" s="17" t="str">
        <f t="shared" si="0"/>
        <v/>
      </c>
      <c r="AA49" s="17" t="str">
        <f t="shared" si="1"/>
        <v/>
      </c>
      <c r="AB49" s="17" t="str">
        <f t="shared" si="2"/>
        <v/>
      </c>
      <c r="AC49" s="17" t="str">
        <f>IF(COUNTA(A49:Y49)=0,"",IF(OR(A49="",B49="",C49="",D49="",E49="",F49="",G49="",H49="",I49="",J49="",K49="",L49="",M49="",N49="",O49="",W49="",X49="",COUNTIF($A$2:$A$301,A49)&gt;1,COUNTIF($D$2:$D$301,D49)&gt;1,ISNA(MATCH(B49,Lists!$A$2:$A$12,0)),ISNA(MATCH(C49,Lists!$B$2:$B$9,0)),ISNA(MATCH(I49,Lists!$C$2:$C$5,0)),ISNA(MATCH(L49,Lists!$D$2:$D$10,0)),ISNA(MATCH(W49,Lists!$E$2:$E$3,0)),X49&lt;&gt;"Yes",K49&lt;&gt;LOWER(K49),ISNUMBER(SEARCH(" ",K49)),O49&lt;&gt;LOWER(O49),ISNUMBER(SEARCH(" ",O49)),AND(OR(B49="repair",B49="bridge"),P49=""),AND(OR(B49="repair",B49="bridge"),Q49=""),AND(U49&lt;&gt;"",V49=""),AND(U49&lt;&gt;"",NOT(OR(RIGHT(LOWER(U49),5)=".webp",RIGHT(LOWER(U49),4)=".png",RIGHT(LOWER(U49),4)=".jpg",RIGHT(LOWER(U49),5)=".jpeg")))),"Needs Fix",IF(OR(LEN(J49)&lt;40,Z49&lt;&gt;"OK",AB49&lt;&gt;"OK",R49="",AND(OR(B49="easyBoss",B49="mediumBoss",B49="finalBoss",B49="legendaryBoss"),W49&lt;&gt;"Yes")),"Warning","Ready")))</f>
        <v/>
      </c>
      <c r="AD49" s="11" t="str">
        <f>IF(AC49="","",IF(AC49="Ready","Ready",IF(A49="","Missing QuestionID; ","")&amp;IF(B49="","Missing Pool; ",IF(ISNA(MATCH(B49,Lists!$A$2:$A$12,0)),"Invalid Pool; ",""))&amp;IF(C49="","Missing Difficulty; ",IF(ISNA(MATCH(C49,Lists!$B$2:$B$9,0)),"Invalid Difficulty; ",""))&amp;IF(D49="","Missing QuestionText; ","")&amp;IF(E49="","Missing OptionA; ","")&amp;IF(F49="","Missing OptionB; ","")&amp;IF(G49="","Missing OptionC; ","")&amp;IF(H49="","Missing OptionD; ","")&amp;IF(I49="","Missing CorrectAnswer; ",IF(ISNA(MATCH(I49,Lists!$C$2:$C$5,0)),"CorrectAnswer must be A, B, C, or D; ",""))&amp;IF(J49="","Missing Feedback; ",IF(LEN(J49)&lt;40,"Feedback may be too short; ",""))&amp;IF(K49="","Missing Tag; ",IF(OR(K49&lt;&gt;LOWER(K49),ISNUMBER(SEARCH(" ",K49))),"Tag must be lowercase with no spaces; ",""))&amp;IF(L49="","Missing Type; ",IF(ISNA(MATCH(L49,Lists!$D$2:$D$10,0)),"Invalid Type; ",""))&amp;IF(M49="","Missing Objective; ","")&amp;IF(N49="","Missing ObjectiveLabel; ","")&amp;IF(O49="","Missing PrimarySkill; ",IF(OR(O49&lt;&gt;LOWER(O49),ISNUMBER(SEARCH(" ",O49))),"PrimarySkill must be lowercase with no spaces; ",""))&amp;IF(AND(OR(B49="repair",B49="bridge"),P49=""),"Repair/Bridge item needs RepairSkill; ","")&amp;IF(AND(OR(B49="repair",B49="bridge"),Q49=""),"Repair/Bridge item needs CommonError; ","")&amp;IF(R49="","ConceptCluster recommended; ","")&amp;IF(AND(U49&lt;&gt;"",V49=""),"ImageAccessibilityNote required when ImageFile is used; ","")&amp;IF(AND(U49&lt;&gt;"",NOT(OR(RIGHT(LOWER(U49),5)=".webp",RIGHT(LOWER(U49),4)=".png",RIGHT(LOWER(U49),4)=".jpg",RIGHT(LOWER(U49),5)=".jpeg"))),"Invalid image extension; ","")&amp;IF(W49="","Missing BossEligible; ",IF(ISNA(MATCH(W49,Lists!$E$2:$E$3,0)),"BossEligible must be Yes or No; ",""))&amp;IF(X49&lt;&gt;"Yes","Correct answer has not been verified; ","")&amp;IF(AA49&lt;&gt;"OK",AA49&amp;"; ","")&amp;IF(AB49&lt;&gt;"OK",AB49&amp;"; ","")&amp;IF(Z49&lt;&gt;"OK",Z49&amp;"; ","")&amp;IF(AND(OR(B49="easyBoss",B49="mediumBoss",B49="finalBoss",B49="legendaryBoss"),W49&lt;&gt;"Yes"),"Boss-pool item should be BossEligible = Yes; ","")))</f>
        <v/>
      </c>
      <c r="AE49" s="11" t="str">
        <f t="shared" si="3"/>
        <v/>
      </c>
    </row>
    <row r="50" spans="1:31" ht="45" customHeight="1">
      <c r="A50" s="15"/>
      <c r="B50" s="15"/>
      <c r="C50" s="15"/>
      <c r="D50" s="12"/>
      <c r="E50" s="12"/>
      <c r="F50" s="12"/>
      <c r="G50" s="12"/>
      <c r="H50" s="12"/>
      <c r="I50" s="15"/>
      <c r="J50" s="12"/>
      <c r="K50" s="12"/>
      <c r="L50" s="12"/>
      <c r="M50" s="12"/>
      <c r="N50" s="12"/>
      <c r="O50" s="13"/>
      <c r="P50" s="13"/>
      <c r="Q50" s="13"/>
      <c r="R50" s="13"/>
      <c r="S50" s="13"/>
      <c r="T50" s="13"/>
      <c r="U50" s="14"/>
      <c r="V50" s="14"/>
      <c r="W50" s="16"/>
      <c r="X50" s="16"/>
      <c r="Y50" s="14"/>
      <c r="Z50" s="17" t="str">
        <f t="shared" si="0"/>
        <v/>
      </c>
      <c r="AA50" s="17" t="str">
        <f t="shared" si="1"/>
        <v/>
      </c>
      <c r="AB50" s="17" t="str">
        <f t="shared" si="2"/>
        <v/>
      </c>
      <c r="AC50" s="17" t="str">
        <f>IF(COUNTA(A50:Y50)=0,"",IF(OR(A50="",B50="",C50="",D50="",E50="",F50="",G50="",H50="",I50="",J50="",K50="",L50="",M50="",N50="",O50="",W50="",X50="",COUNTIF($A$2:$A$301,A50)&gt;1,COUNTIF($D$2:$D$301,D50)&gt;1,ISNA(MATCH(B50,Lists!$A$2:$A$12,0)),ISNA(MATCH(C50,Lists!$B$2:$B$9,0)),ISNA(MATCH(I50,Lists!$C$2:$C$5,0)),ISNA(MATCH(L50,Lists!$D$2:$D$10,0)),ISNA(MATCH(W50,Lists!$E$2:$E$3,0)),X50&lt;&gt;"Yes",K50&lt;&gt;LOWER(K50),ISNUMBER(SEARCH(" ",K50)),O50&lt;&gt;LOWER(O50),ISNUMBER(SEARCH(" ",O50)),AND(OR(B50="repair",B50="bridge"),P50=""),AND(OR(B50="repair",B50="bridge"),Q50=""),AND(U50&lt;&gt;"",V50=""),AND(U50&lt;&gt;"",NOT(OR(RIGHT(LOWER(U50),5)=".webp",RIGHT(LOWER(U50),4)=".png",RIGHT(LOWER(U50),4)=".jpg",RIGHT(LOWER(U50),5)=".jpeg")))),"Needs Fix",IF(OR(LEN(J50)&lt;40,Z50&lt;&gt;"OK",AB50&lt;&gt;"OK",R50="",AND(OR(B50="easyBoss",B50="mediumBoss",B50="finalBoss",B50="legendaryBoss"),W50&lt;&gt;"Yes")),"Warning","Ready")))</f>
        <v/>
      </c>
      <c r="AD50" s="11" t="str">
        <f>IF(AC50="","",IF(AC50="Ready","Ready",IF(A50="","Missing QuestionID; ","")&amp;IF(B50="","Missing Pool; ",IF(ISNA(MATCH(B50,Lists!$A$2:$A$12,0)),"Invalid Pool; ",""))&amp;IF(C50="","Missing Difficulty; ",IF(ISNA(MATCH(C50,Lists!$B$2:$B$9,0)),"Invalid Difficulty; ",""))&amp;IF(D50="","Missing QuestionText; ","")&amp;IF(E50="","Missing OptionA; ","")&amp;IF(F50="","Missing OptionB; ","")&amp;IF(G50="","Missing OptionC; ","")&amp;IF(H50="","Missing OptionD; ","")&amp;IF(I50="","Missing CorrectAnswer; ",IF(ISNA(MATCH(I50,Lists!$C$2:$C$5,0)),"CorrectAnswer must be A, B, C, or D; ",""))&amp;IF(J50="","Missing Feedback; ",IF(LEN(J50)&lt;40,"Feedback may be too short; ",""))&amp;IF(K50="","Missing Tag; ",IF(OR(K50&lt;&gt;LOWER(K50),ISNUMBER(SEARCH(" ",K50))),"Tag must be lowercase with no spaces; ",""))&amp;IF(L50="","Missing Type; ",IF(ISNA(MATCH(L50,Lists!$D$2:$D$10,0)),"Invalid Type; ",""))&amp;IF(M50="","Missing Objective; ","")&amp;IF(N50="","Missing ObjectiveLabel; ","")&amp;IF(O50="","Missing PrimarySkill; ",IF(OR(O50&lt;&gt;LOWER(O50),ISNUMBER(SEARCH(" ",O50))),"PrimarySkill must be lowercase with no spaces; ",""))&amp;IF(AND(OR(B50="repair",B50="bridge"),P50=""),"Repair/Bridge item needs RepairSkill; ","")&amp;IF(AND(OR(B50="repair",B50="bridge"),Q50=""),"Repair/Bridge item needs CommonError; ","")&amp;IF(R50="","ConceptCluster recommended; ","")&amp;IF(AND(U50&lt;&gt;"",V50=""),"ImageAccessibilityNote required when ImageFile is used; ","")&amp;IF(AND(U50&lt;&gt;"",NOT(OR(RIGHT(LOWER(U50),5)=".webp",RIGHT(LOWER(U50),4)=".png",RIGHT(LOWER(U50),4)=".jpg",RIGHT(LOWER(U50),5)=".jpeg"))),"Invalid image extension; ","")&amp;IF(W50="","Missing BossEligible; ",IF(ISNA(MATCH(W50,Lists!$E$2:$E$3,0)),"BossEligible must be Yes or No; ",""))&amp;IF(X50&lt;&gt;"Yes","Correct answer has not been verified; ","")&amp;IF(AA50&lt;&gt;"OK",AA50&amp;"; ","")&amp;IF(AB50&lt;&gt;"OK",AB50&amp;"; ","")&amp;IF(Z50&lt;&gt;"OK",Z50&amp;"; ","")&amp;IF(AND(OR(B50="easyBoss",B50="mediumBoss",B50="finalBoss",B50="legendaryBoss"),W50&lt;&gt;"Yes"),"Boss-pool item should be BossEligible = Yes; ","")))</f>
        <v/>
      </c>
      <c r="AE50" s="11" t="str">
        <f t="shared" si="3"/>
        <v/>
      </c>
    </row>
    <row r="51" spans="1:31" ht="45" customHeight="1">
      <c r="A51" s="15"/>
      <c r="B51" s="15"/>
      <c r="C51" s="15"/>
      <c r="D51" s="12"/>
      <c r="E51" s="12"/>
      <c r="F51" s="12"/>
      <c r="G51" s="12"/>
      <c r="H51" s="12"/>
      <c r="I51" s="15"/>
      <c r="J51" s="12"/>
      <c r="K51" s="12"/>
      <c r="L51" s="12"/>
      <c r="M51" s="12"/>
      <c r="N51" s="12"/>
      <c r="O51" s="13"/>
      <c r="P51" s="13"/>
      <c r="Q51" s="13"/>
      <c r="R51" s="13"/>
      <c r="S51" s="13"/>
      <c r="T51" s="13"/>
      <c r="U51" s="14"/>
      <c r="V51" s="14"/>
      <c r="W51" s="16"/>
      <c r="X51" s="16"/>
      <c r="Y51" s="14"/>
      <c r="Z51" s="17" t="str">
        <f t="shared" si="0"/>
        <v/>
      </c>
      <c r="AA51" s="17" t="str">
        <f t="shared" si="1"/>
        <v/>
      </c>
      <c r="AB51" s="17" t="str">
        <f t="shared" si="2"/>
        <v/>
      </c>
      <c r="AC51" s="17" t="str">
        <f>IF(COUNTA(A51:Y51)=0,"",IF(OR(A51="",B51="",C51="",D51="",E51="",F51="",G51="",H51="",I51="",J51="",K51="",L51="",M51="",N51="",O51="",W51="",X51="",COUNTIF($A$2:$A$301,A51)&gt;1,COUNTIF($D$2:$D$301,D51)&gt;1,ISNA(MATCH(B51,Lists!$A$2:$A$12,0)),ISNA(MATCH(C51,Lists!$B$2:$B$9,0)),ISNA(MATCH(I51,Lists!$C$2:$C$5,0)),ISNA(MATCH(L51,Lists!$D$2:$D$10,0)),ISNA(MATCH(W51,Lists!$E$2:$E$3,0)),X51&lt;&gt;"Yes",K51&lt;&gt;LOWER(K51),ISNUMBER(SEARCH(" ",K51)),O51&lt;&gt;LOWER(O51),ISNUMBER(SEARCH(" ",O51)),AND(OR(B51="repair",B51="bridge"),P51=""),AND(OR(B51="repair",B51="bridge"),Q51=""),AND(U51&lt;&gt;"",V51=""),AND(U51&lt;&gt;"",NOT(OR(RIGHT(LOWER(U51),5)=".webp",RIGHT(LOWER(U51),4)=".png",RIGHT(LOWER(U51),4)=".jpg",RIGHT(LOWER(U51),5)=".jpeg")))),"Needs Fix",IF(OR(LEN(J51)&lt;40,Z51&lt;&gt;"OK",AB51&lt;&gt;"OK",R51="",AND(OR(B51="easyBoss",B51="mediumBoss",B51="finalBoss",B51="legendaryBoss"),W51&lt;&gt;"Yes")),"Warning","Ready")))</f>
        <v/>
      </c>
      <c r="AD51" s="11" t="str">
        <f>IF(AC51="","",IF(AC51="Ready","Ready",IF(A51="","Missing QuestionID; ","")&amp;IF(B51="","Missing Pool; ",IF(ISNA(MATCH(B51,Lists!$A$2:$A$12,0)),"Invalid Pool; ",""))&amp;IF(C51="","Missing Difficulty; ",IF(ISNA(MATCH(C51,Lists!$B$2:$B$9,0)),"Invalid Difficulty; ",""))&amp;IF(D51="","Missing QuestionText; ","")&amp;IF(E51="","Missing OptionA; ","")&amp;IF(F51="","Missing OptionB; ","")&amp;IF(G51="","Missing OptionC; ","")&amp;IF(H51="","Missing OptionD; ","")&amp;IF(I51="","Missing CorrectAnswer; ",IF(ISNA(MATCH(I51,Lists!$C$2:$C$5,0)),"CorrectAnswer must be A, B, C, or D; ",""))&amp;IF(J51="","Missing Feedback; ",IF(LEN(J51)&lt;40,"Feedback may be too short; ",""))&amp;IF(K51="","Missing Tag; ",IF(OR(K51&lt;&gt;LOWER(K51),ISNUMBER(SEARCH(" ",K51))),"Tag must be lowercase with no spaces; ",""))&amp;IF(L51="","Missing Type; ",IF(ISNA(MATCH(L51,Lists!$D$2:$D$10,0)),"Invalid Type; ",""))&amp;IF(M51="","Missing Objective; ","")&amp;IF(N51="","Missing ObjectiveLabel; ","")&amp;IF(O51="","Missing PrimarySkill; ",IF(OR(O51&lt;&gt;LOWER(O51),ISNUMBER(SEARCH(" ",O51))),"PrimarySkill must be lowercase with no spaces; ",""))&amp;IF(AND(OR(B51="repair",B51="bridge"),P51=""),"Repair/Bridge item needs RepairSkill; ","")&amp;IF(AND(OR(B51="repair",B51="bridge"),Q51=""),"Repair/Bridge item needs CommonError; ","")&amp;IF(R51="","ConceptCluster recommended; ","")&amp;IF(AND(U51&lt;&gt;"",V51=""),"ImageAccessibilityNote required when ImageFile is used; ","")&amp;IF(AND(U51&lt;&gt;"",NOT(OR(RIGHT(LOWER(U51),5)=".webp",RIGHT(LOWER(U51),4)=".png",RIGHT(LOWER(U51),4)=".jpg",RIGHT(LOWER(U51),5)=".jpeg"))),"Invalid image extension; ","")&amp;IF(W51="","Missing BossEligible; ",IF(ISNA(MATCH(W51,Lists!$E$2:$E$3,0)),"BossEligible must be Yes or No; ",""))&amp;IF(X51&lt;&gt;"Yes","Correct answer has not been verified; ","")&amp;IF(AA51&lt;&gt;"OK",AA51&amp;"; ","")&amp;IF(AB51&lt;&gt;"OK",AB51&amp;"; ","")&amp;IF(Z51&lt;&gt;"OK",Z51&amp;"; ","")&amp;IF(AND(OR(B51="easyBoss",B51="mediumBoss",B51="finalBoss",B51="legendaryBoss"),W51&lt;&gt;"Yes"),"Boss-pool item should be BossEligible = Yes; ","")))</f>
        <v/>
      </c>
      <c r="AE51" s="11" t="str">
        <f t="shared" si="3"/>
        <v/>
      </c>
    </row>
    <row r="52" spans="1:31" ht="45" customHeight="1">
      <c r="A52" s="15"/>
      <c r="B52" s="15"/>
      <c r="C52" s="15"/>
      <c r="D52" s="12"/>
      <c r="E52" s="12"/>
      <c r="F52" s="12"/>
      <c r="G52" s="12"/>
      <c r="H52" s="12"/>
      <c r="I52" s="15"/>
      <c r="J52" s="12"/>
      <c r="K52" s="12"/>
      <c r="L52" s="12"/>
      <c r="M52" s="12"/>
      <c r="N52" s="12"/>
      <c r="O52" s="13"/>
      <c r="P52" s="13"/>
      <c r="Q52" s="13"/>
      <c r="R52" s="13"/>
      <c r="S52" s="13"/>
      <c r="T52" s="13"/>
      <c r="U52" s="14"/>
      <c r="V52" s="14"/>
      <c r="W52" s="16"/>
      <c r="X52" s="16"/>
      <c r="Y52" s="14"/>
      <c r="Z52" s="17" t="str">
        <f t="shared" si="0"/>
        <v/>
      </c>
      <c r="AA52" s="17" t="str">
        <f t="shared" si="1"/>
        <v/>
      </c>
      <c r="AB52" s="17" t="str">
        <f t="shared" si="2"/>
        <v/>
      </c>
      <c r="AC52" s="17" t="str">
        <f>IF(COUNTA(A52:Y52)=0,"",IF(OR(A52="",B52="",C52="",D52="",E52="",F52="",G52="",H52="",I52="",J52="",K52="",L52="",M52="",N52="",O52="",W52="",X52="",COUNTIF($A$2:$A$301,A52)&gt;1,COUNTIF($D$2:$D$301,D52)&gt;1,ISNA(MATCH(B52,Lists!$A$2:$A$12,0)),ISNA(MATCH(C52,Lists!$B$2:$B$9,0)),ISNA(MATCH(I52,Lists!$C$2:$C$5,0)),ISNA(MATCH(L52,Lists!$D$2:$D$10,0)),ISNA(MATCH(W52,Lists!$E$2:$E$3,0)),X52&lt;&gt;"Yes",K52&lt;&gt;LOWER(K52),ISNUMBER(SEARCH(" ",K52)),O52&lt;&gt;LOWER(O52),ISNUMBER(SEARCH(" ",O52)),AND(OR(B52="repair",B52="bridge"),P52=""),AND(OR(B52="repair",B52="bridge"),Q52=""),AND(U52&lt;&gt;"",V52=""),AND(U52&lt;&gt;"",NOT(OR(RIGHT(LOWER(U52),5)=".webp",RIGHT(LOWER(U52),4)=".png",RIGHT(LOWER(U52),4)=".jpg",RIGHT(LOWER(U52),5)=".jpeg")))),"Needs Fix",IF(OR(LEN(J52)&lt;40,Z52&lt;&gt;"OK",AB52&lt;&gt;"OK",R52="",AND(OR(B52="easyBoss",B52="mediumBoss",B52="finalBoss",B52="legendaryBoss"),W52&lt;&gt;"Yes")),"Warning","Ready")))</f>
        <v/>
      </c>
      <c r="AD52" s="11" t="str">
        <f>IF(AC52="","",IF(AC52="Ready","Ready",IF(A52="","Missing QuestionID; ","")&amp;IF(B52="","Missing Pool; ",IF(ISNA(MATCH(B52,Lists!$A$2:$A$12,0)),"Invalid Pool; ",""))&amp;IF(C52="","Missing Difficulty; ",IF(ISNA(MATCH(C52,Lists!$B$2:$B$9,0)),"Invalid Difficulty; ",""))&amp;IF(D52="","Missing QuestionText; ","")&amp;IF(E52="","Missing OptionA; ","")&amp;IF(F52="","Missing OptionB; ","")&amp;IF(G52="","Missing OptionC; ","")&amp;IF(H52="","Missing OptionD; ","")&amp;IF(I52="","Missing CorrectAnswer; ",IF(ISNA(MATCH(I52,Lists!$C$2:$C$5,0)),"CorrectAnswer must be A, B, C, or D; ",""))&amp;IF(J52="","Missing Feedback; ",IF(LEN(J52)&lt;40,"Feedback may be too short; ",""))&amp;IF(K52="","Missing Tag; ",IF(OR(K52&lt;&gt;LOWER(K52),ISNUMBER(SEARCH(" ",K52))),"Tag must be lowercase with no spaces; ",""))&amp;IF(L52="","Missing Type; ",IF(ISNA(MATCH(L52,Lists!$D$2:$D$10,0)),"Invalid Type; ",""))&amp;IF(M52="","Missing Objective; ","")&amp;IF(N52="","Missing ObjectiveLabel; ","")&amp;IF(O52="","Missing PrimarySkill; ",IF(OR(O52&lt;&gt;LOWER(O52),ISNUMBER(SEARCH(" ",O52))),"PrimarySkill must be lowercase with no spaces; ",""))&amp;IF(AND(OR(B52="repair",B52="bridge"),P52=""),"Repair/Bridge item needs RepairSkill; ","")&amp;IF(AND(OR(B52="repair",B52="bridge"),Q52=""),"Repair/Bridge item needs CommonError; ","")&amp;IF(R52="","ConceptCluster recommended; ","")&amp;IF(AND(U52&lt;&gt;"",V52=""),"ImageAccessibilityNote required when ImageFile is used; ","")&amp;IF(AND(U52&lt;&gt;"",NOT(OR(RIGHT(LOWER(U52),5)=".webp",RIGHT(LOWER(U52),4)=".png",RIGHT(LOWER(U52),4)=".jpg",RIGHT(LOWER(U52),5)=".jpeg"))),"Invalid image extension; ","")&amp;IF(W52="","Missing BossEligible; ",IF(ISNA(MATCH(W52,Lists!$E$2:$E$3,0)),"BossEligible must be Yes or No; ",""))&amp;IF(X52&lt;&gt;"Yes","Correct answer has not been verified; ","")&amp;IF(AA52&lt;&gt;"OK",AA52&amp;"; ","")&amp;IF(AB52&lt;&gt;"OK",AB52&amp;"; ","")&amp;IF(Z52&lt;&gt;"OK",Z52&amp;"; ","")&amp;IF(AND(OR(B52="easyBoss",B52="mediumBoss",B52="finalBoss",B52="legendaryBoss"),W52&lt;&gt;"Yes"),"Boss-pool item should be BossEligible = Yes; ","")))</f>
        <v/>
      </c>
      <c r="AE52" s="11" t="str">
        <f t="shared" si="3"/>
        <v/>
      </c>
    </row>
    <row r="53" spans="1:31" ht="45" customHeight="1">
      <c r="A53" s="15"/>
      <c r="B53" s="15"/>
      <c r="C53" s="15"/>
      <c r="D53" s="12"/>
      <c r="E53" s="12"/>
      <c r="F53" s="12"/>
      <c r="G53" s="12"/>
      <c r="H53" s="12"/>
      <c r="I53" s="15"/>
      <c r="J53" s="12"/>
      <c r="K53" s="12"/>
      <c r="L53" s="12"/>
      <c r="M53" s="12"/>
      <c r="N53" s="12"/>
      <c r="O53" s="13"/>
      <c r="P53" s="13"/>
      <c r="Q53" s="13"/>
      <c r="R53" s="13"/>
      <c r="S53" s="13"/>
      <c r="T53" s="13"/>
      <c r="U53" s="14"/>
      <c r="V53" s="14"/>
      <c r="W53" s="16"/>
      <c r="X53" s="16"/>
      <c r="Y53" s="14"/>
      <c r="Z53" s="17" t="str">
        <f t="shared" si="0"/>
        <v/>
      </c>
      <c r="AA53" s="17" t="str">
        <f t="shared" si="1"/>
        <v/>
      </c>
      <c r="AB53" s="17" t="str">
        <f t="shared" si="2"/>
        <v/>
      </c>
      <c r="AC53" s="17" t="str">
        <f>IF(COUNTA(A53:Y53)=0,"",IF(OR(A53="",B53="",C53="",D53="",E53="",F53="",G53="",H53="",I53="",J53="",K53="",L53="",M53="",N53="",O53="",W53="",X53="",COUNTIF($A$2:$A$301,A53)&gt;1,COUNTIF($D$2:$D$301,D53)&gt;1,ISNA(MATCH(B53,Lists!$A$2:$A$12,0)),ISNA(MATCH(C53,Lists!$B$2:$B$9,0)),ISNA(MATCH(I53,Lists!$C$2:$C$5,0)),ISNA(MATCH(L53,Lists!$D$2:$D$10,0)),ISNA(MATCH(W53,Lists!$E$2:$E$3,0)),X53&lt;&gt;"Yes",K53&lt;&gt;LOWER(K53),ISNUMBER(SEARCH(" ",K53)),O53&lt;&gt;LOWER(O53),ISNUMBER(SEARCH(" ",O53)),AND(OR(B53="repair",B53="bridge"),P53=""),AND(OR(B53="repair",B53="bridge"),Q53=""),AND(U53&lt;&gt;"",V53=""),AND(U53&lt;&gt;"",NOT(OR(RIGHT(LOWER(U53),5)=".webp",RIGHT(LOWER(U53),4)=".png",RIGHT(LOWER(U53),4)=".jpg",RIGHT(LOWER(U53),5)=".jpeg")))),"Needs Fix",IF(OR(LEN(J53)&lt;40,Z53&lt;&gt;"OK",AB53&lt;&gt;"OK",R53="",AND(OR(B53="easyBoss",B53="mediumBoss",B53="finalBoss",B53="legendaryBoss"),W53&lt;&gt;"Yes")),"Warning","Ready")))</f>
        <v/>
      </c>
      <c r="AD53" s="11" t="str">
        <f>IF(AC53="","",IF(AC53="Ready","Ready",IF(A53="","Missing QuestionID; ","")&amp;IF(B53="","Missing Pool; ",IF(ISNA(MATCH(B53,Lists!$A$2:$A$12,0)),"Invalid Pool; ",""))&amp;IF(C53="","Missing Difficulty; ",IF(ISNA(MATCH(C53,Lists!$B$2:$B$9,0)),"Invalid Difficulty; ",""))&amp;IF(D53="","Missing QuestionText; ","")&amp;IF(E53="","Missing OptionA; ","")&amp;IF(F53="","Missing OptionB; ","")&amp;IF(G53="","Missing OptionC; ","")&amp;IF(H53="","Missing OptionD; ","")&amp;IF(I53="","Missing CorrectAnswer; ",IF(ISNA(MATCH(I53,Lists!$C$2:$C$5,0)),"CorrectAnswer must be A, B, C, or D; ",""))&amp;IF(J53="","Missing Feedback; ",IF(LEN(J53)&lt;40,"Feedback may be too short; ",""))&amp;IF(K53="","Missing Tag; ",IF(OR(K53&lt;&gt;LOWER(K53),ISNUMBER(SEARCH(" ",K53))),"Tag must be lowercase with no spaces; ",""))&amp;IF(L53="","Missing Type; ",IF(ISNA(MATCH(L53,Lists!$D$2:$D$10,0)),"Invalid Type; ",""))&amp;IF(M53="","Missing Objective; ","")&amp;IF(N53="","Missing ObjectiveLabel; ","")&amp;IF(O53="","Missing PrimarySkill; ",IF(OR(O53&lt;&gt;LOWER(O53),ISNUMBER(SEARCH(" ",O53))),"PrimarySkill must be lowercase with no spaces; ",""))&amp;IF(AND(OR(B53="repair",B53="bridge"),P53=""),"Repair/Bridge item needs RepairSkill; ","")&amp;IF(AND(OR(B53="repair",B53="bridge"),Q53=""),"Repair/Bridge item needs CommonError; ","")&amp;IF(R53="","ConceptCluster recommended; ","")&amp;IF(AND(U53&lt;&gt;"",V53=""),"ImageAccessibilityNote required when ImageFile is used; ","")&amp;IF(AND(U53&lt;&gt;"",NOT(OR(RIGHT(LOWER(U53),5)=".webp",RIGHT(LOWER(U53),4)=".png",RIGHT(LOWER(U53),4)=".jpg",RIGHT(LOWER(U53),5)=".jpeg"))),"Invalid image extension; ","")&amp;IF(W53="","Missing BossEligible; ",IF(ISNA(MATCH(W53,Lists!$E$2:$E$3,0)),"BossEligible must be Yes or No; ",""))&amp;IF(X53&lt;&gt;"Yes","Correct answer has not been verified; ","")&amp;IF(AA53&lt;&gt;"OK",AA53&amp;"; ","")&amp;IF(AB53&lt;&gt;"OK",AB53&amp;"; ","")&amp;IF(Z53&lt;&gt;"OK",Z53&amp;"; ","")&amp;IF(AND(OR(B53="easyBoss",B53="mediumBoss",B53="finalBoss",B53="legendaryBoss"),W53&lt;&gt;"Yes"),"Boss-pool item should be BossEligible = Yes; ","")))</f>
        <v/>
      </c>
      <c r="AE53" s="11" t="str">
        <f t="shared" si="3"/>
        <v/>
      </c>
    </row>
    <row r="54" spans="1:31" ht="45" customHeight="1">
      <c r="A54" s="15"/>
      <c r="B54" s="15"/>
      <c r="C54" s="15"/>
      <c r="D54" s="12"/>
      <c r="E54" s="12"/>
      <c r="F54" s="12"/>
      <c r="G54" s="12"/>
      <c r="H54" s="12"/>
      <c r="I54" s="15"/>
      <c r="J54" s="12"/>
      <c r="K54" s="12"/>
      <c r="L54" s="12"/>
      <c r="M54" s="12"/>
      <c r="N54" s="12"/>
      <c r="O54" s="13"/>
      <c r="P54" s="13"/>
      <c r="Q54" s="13"/>
      <c r="R54" s="13"/>
      <c r="S54" s="13"/>
      <c r="T54" s="13"/>
      <c r="U54" s="14"/>
      <c r="V54" s="14"/>
      <c r="W54" s="16"/>
      <c r="X54" s="16"/>
      <c r="Y54" s="14"/>
      <c r="Z54" s="17" t="str">
        <f t="shared" si="0"/>
        <v/>
      </c>
      <c r="AA54" s="17" t="str">
        <f t="shared" si="1"/>
        <v/>
      </c>
      <c r="AB54" s="17" t="str">
        <f t="shared" si="2"/>
        <v/>
      </c>
      <c r="AC54" s="17" t="str">
        <f>IF(COUNTA(A54:Y54)=0,"",IF(OR(A54="",B54="",C54="",D54="",E54="",F54="",G54="",H54="",I54="",J54="",K54="",L54="",M54="",N54="",O54="",W54="",X54="",COUNTIF($A$2:$A$301,A54)&gt;1,COUNTIF($D$2:$D$301,D54)&gt;1,ISNA(MATCH(B54,Lists!$A$2:$A$12,0)),ISNA(MATCH(C54,Lists!$B$2:$B$9,0)),ISNA(MATCH(I54,Lists!$C$2:$C$5,0)),ISNA(MATCH(L54,Lists!$D$2:$D$10,0)),ISNA(MATCH(W54,Lists!$E$2:$E$3,0)),X54&lt;&gt;"Yes",K54&lt;&gt;LOWER(K54),ISNUMBER(SEARCH(" ",K54)),O54&lt;&gt;LOWER(O54),ISNUMBER(SEARCH(" ",O54)),AND(OR(B54="repair",B54="bridge"),P54=""),AND(OR(B54="repair",B54="bridge"),Q54=""),AND(U54&lt;&gt;"",V54=""),AND(U54&lt;&gt;"",NOT(OR(RIGHT(LOWER(U54),5)=".webp",RIGHT(LOWER(U54),4)=".png",RIGHT(LOWER(U54),4)=".jpg",RIGHT(LOWER(U54),5)=".jpeg")))),"Needs Fix",IF(OR(LEN(J54)&lt;40,Z54&lt;&gt;"OK",AB54&lt;&gt;"OK",R54="",AND(OR(B54="easyBoss",B54="mediumBoss",B54="finalBoss",B54="legendaryBoss"),W54&lt;&gt;"Yes")),"Warning","Ready")))</f>
        <v/>
      </c>
      <c r="AD54" s="11" t="str">
        <f>IF(AC54="","",IF(AC54="Ready","Ready",IF(A54="","Missing QuestionID; ","")&amp;IF(B54="","Missing Pool; ",IF(ISNA(MATCH(B54,Lists!$A$2:$A$12,0)),"Invalid Pool; ",""))&amp;IF(C54="","Missing Difficulty; ",IF(ISNA(MATCH(C54,Lists!$B$2:$B$9,0)),"Invalid Difficulty; ",""))&amp;IF(D54="","Missing QuestionText; ","")&amp;IF(E54="","Missing OptionA; ","")&amp;IF(F54="","Missing OptionB; ","")&amp;IF(G54="","Missing OptionC; ","")&amp;IF(H54="","Missing OptionD; ","")&amp;IF(I54="","Missing CorrectAnswer; ",IF(ISNA(MATCH(I54,Lists!$C$2:$C$5,0)),"CorrectAnswer must be A, B, C, or D; ",""))&amp;IF(J54="","Missing Feedback; ",IF(LEN(J54)&lt;40,"Feedback may be too short; ",""))&amp;IF(K54="","Missing Tag; ",IF(OR(K54&lt;&gt;LOWER(K54),ISNUMBER(SEARCH(" ",K54))),"Tag must be lowercase with no spaces; ",""))&amp;IF(L54="","Missing Type; ",IF(ISNA(MATCH(L54,Lists!$D$2:$D$10,0)),"Invalid Type; ",""))&amp;IF(M54="","Missing Objective; ","")&amp;IF(N54="","Missing ObjectiveLabel; ","")&amp;IF(O54="","Missing PrimarySkill; ",IF(OR(O54&lt;&gt;LOWER(O54),ISNUMBER(SEARCH(" ",O54))),"PrimarySkill must be lowercase with no spaces; ",""))&amp;IF(AND(OR(B54="repair",B54="bridge"),P54=""),"Repair/Bridge item needs RepairSkill; ","")&amp;IF(AND(OR(B54="repair",B54="bridge"),Q54=""),"Repair/Bridge item needs CommonError; ","")&amp;IF(R54="","ConceptCluster recommended; ","")&amp;IF(AND(U54&lt;&gt;"",V54=""),"ImageAccessibilityNote required when ImageFile is used; ","")&amp;IF(AND(U54&lt;&gt;"",NOT(OR(RIGHT(LOWER(U54),5)=".webp",RIGHT(LOWER(U54),4)=".png",RIGHT(LOWER(U54),4)=".jpg",RIGHT(LOWER(U54),5)=".jpeg"))),"Invalid image extension; ","")&amp;IF(W54="","Missing BossEligible; ",IF(ISNA(MATCH(W54,Lists!$E$2:$E$3,0)),"BossEligible must be Yes or No; ",""))&amp;IF(X54&lt;&gt;"Yes","Correct answer has not been verified; ","")&amp;IF(AA54&lt;&gt;"OK",AA54&amp;"; ","")&amp;IF(AB54&lt;&gt;"OK",AB54&amp;"; ","")&amp;IF(Z54&lt;&gt;"OK",Z54&amp;"; ","")&amp;IF(AND(OR(B54="easyBoss",B54="mediumBoss",B54="finalBoss",B54="legendaryBoss"),W54&lt;&gt;"Yes"),"Boss-pool item should be BossEligible = Yes; ","")))</f>
        <v/>
      </c>
      <c r="AE54" s="11" t="str">
        <f t="shared" si="3"/>
        <v/>
      </c>
    </row>
    <row r="55" spans="1:31" ht="45" customHeight="1">
      <c r="A55" s="15"/>
      <c r="B55" s="15"/>
      <c r="C55" s="15"/>
      <c r="D55" s="12"/>
      <c r="E55" s="12"/>
      <c r="F55" s="12"/>
      <c r="G55" s="12"/>
      <c r="H55" s="12"/>
      <c r="I55" s="15"/>
      <c r="J55" s="12"/>
      <c r="K55" s="12"/>
      <c r="L55" s="12"/>
      <c r="M55" s="12"/>
      <c r="N55" s="12"/>
      <c r="O55" s="13"/>
      <c r="P55" s="13"/>
      <c r="Q55" s="13"/>
      <c r="R55" s="13"/>
      <c r="S55" s="13"/>
      <c r="T55" s="13"/>
      <c r="U55" s="14"/>
      <c r="V55" s="14"/>
      <c r="W55" s="16"/>
      <c r="X55" s="16"/>
      <c r="Y55" s="14"/>
      <c r="Z55" s="17" t="str">
        <f t="shared" si="0"/>
        <v/>
      </c>
      <c r="AA55" s="17" t="str">
        <f t="shared" si="1"/>
        <v/>
      </c>
      <c r="AB55" s="17" t="str">
        <f t="shared" si="2"/>
        <v/>
      </c>
      <c r="AC55" s="17" t="str">
        <f>IF(COUNTA(A55:Y55)=0,"",IF(OR(A55="",B55="",C55="",D55="",E55="",F55="",G55="",H55="",I55="",J55="",K55="",L55="",M55="",N55="",O55="",W55="",X55="",COUNTIF($A$2:$A$301,A55)&gt;1,COUNTIF($D$2:$D$301,D55)&gt;1,ISNA(MATCH(B55,Lists!$A$2:$A$12,0)),ISNA(MATCH(C55,Lists!$B$2:$B$9,0)),ISNA(MATCH(I55,Lists!$C$2:$C$5,0)),ISNA(MATCH(L55,Lists!$D$2:$D$10,0)),ISNA(MATCH(W55,Lists!$E$2:$E$3,0)),X55&lt;&gt;"Yes",K55&lt;&gt;LOWER(K55),ISNUMBER(SEARCH(" ",K55)),O55&lt;&gt;LOWER(O55),ISNUMBER(SEARCH(" ",O55)),AND(OR(B55="repair",B55="bridge"),P55=""),AND(OR(B55="repair",B55="bridge"),Q55=""),AND(U55&lt;&gt;"",V55=""),AND(U55&lt;&gt;"",NOT(OR(RIGHT(LOWER(U55),5)=".webp",RIGHT(LOWER(U55),4)=".png",RIGHT(LOWER(U55),4)=".jpg",RIGHT(LOWER(U55),5)=".jpeg")))),"Needs Fix",IF(OR(LEN(J55)&lt;40,Z55&lt;&gt;"OK",AB55&lt;&gt;"OK",R55="",AND(OR(B55="easyBoss",B55="mediumBoss",B55="finalBoss",B55="legendaryBoss"),W55&lt;&gt;"Yes")),"Warning","Ready")))</f>
        <v/>
      </c>
      <c r="AD55" s="11" t="str">
        <f>IF(AC55="","",IF(AC55="Ready","Ready",IF(A55="","Missing QuestionID; ","")&amp;IF(B55="","Missing Pool; ",IF(ISNA(MATCH(B55,Lists!$A$2:$A$12,0)),"Invalid Pool; ",""))&amp;IF(C55="","Missing Difficulty; ",IF(ISNA(MATCH(C55,Lists!$B$2:$B$9,0)),"Invalid Difficulty; ",""))&amp;IF(D55="","Missing QuestionText; ","")&amp;IF(E55="","Missing OptionA; ","")&amp;IF(F55="","Missing OptionB; ","")&amp;IF(G55="","Missing OptionC; ","")&amp;IF(H55="","Missing OptionD; ","")&amp;IF(I55="","Missing CorrectAnswer; ",IF(ISNA(MATCH(I55,Lists!$C$2:$C$5,0)),"CorrectAnswer must be A, B, C, or D; ",""))&amp;IF(J55="","Missing Feedback; ",IF(LEN(J55)&lt;40,"Feedback may be too short; ",""))&amp;IF(K55="","Missing Tag; ",IF(OR(K55&lt;&gt;LOWER(K55),ISNUMBER(SEARCH(" ",K55))),"Tag must be lowercase with no spaces; ",""))&amp;IF(L55="","Missing Type; ",IF(ISNA(MATCH(L55,Lists!$D$2:$D$10,0)),"Invalid Type; ",""))&amp;IF(M55="","Missing Objective; ","")&amp;IF(N55="","Missing ObjectiveLabel; ","")&amp;IF(O55="","Missing PrimarySkill; ",IF(OR(O55&lt;&gt;LOWER(O55),ISNUMBER(SEARCH(" ",O55))),"PrimarySkill must be lowercase with no spaces; ",""))&amp;IF(AND(OR(B55="repair",B55="bridge"),P55=""),"Repair/Bridge item needs RepairSkill; ","")&amp;IF(AND(OR(B55="repair",B55="bridge"),Q55=""),"Repair/Bridge item needs CommonError; ","")&amp;IF(R55="","ConceptCluster recommended; ","")&amp;IF(AND(U55&lt;&gt;"",V55=""),"ImageAccessibilityNote required when ImageFile is used; ","")&amp;IF(AND(U55&lt;&gt;"",NOT(OR(RIGHT(LOWER(U55),5)=".webp",RIGHT(LOWER(U55),4)=".png",RIGHT(LOWER(U55),4)=".jpg",RIGHT(LOWER(U55),5)=".jpeg"))),"Invalid image extension; ","")&amp;IF(W55="","Missing BossEligible; ",IF(ISNA(MATCH(W55,Lists!$E$2:$E$3,0)),"BossEligible must be Yes or No; ",""))&amp;IF(X55&lt;&gt;"Yes","Correct answer has not been verified; ","")&amp;IF(AA55&lt;&gt;"OK",AA55&amp;"; ","")&amp;IF(AB55&lt;&gt;"OK",AB55&amp;"; ","")&amp;IF(Z55&lt;&gt;"OK",Z55&amp;"; ","")&amp;IF(AND(OR(B55="easyBoss",B55="mediumBoss",B55="finalBoss",B55="legendaryBoss"),W55&lt;&gt;"Yes"),"Boss-pool item should be BossEligible = Yes; ","")))</f>
        <v/>
      </c>
      <c r="AE55" s="11" t="str">
        <f t="shared" si="3"/>
        <v/>
      </c>
    </row>
    <row r="56" spans="1:31" ht="45" customHeight="1">
      <c r="A56" s="15"/>
      <c r="B56" s="15"/>
      <c r="C56" s="15"/>
      <c r="D56" s="12"/>
      <c r="E56" s="12"/>
      <c r="F56" s="12"/>
      <c r="G56" s="12"/>
      <c r="H56" s="12"/>
      <c r="I56" s="15"/>
      <c r="J56" s="12"/>
      <c r="K56" s="12"/>
      <c r="L56" s="12"/>
      <c r="M56" s="12"/>
      <c r="N56" s="12"/>
      <c r="O56" s="13"/>
      <c r="P56" s="13"/>
      <c r="Q56" s="13"/>
      <c r="R56" s="13"/>
      <c r="S56" s="13"/>
      <c r="T56" s="13"/>
      <c r="U56" s="14"/>
      <c r="V56" s="14"/>
      <c r="W56" s="16"/>
      <c r="X56" s="16"/>
      <c r="Y56" s="14"/>
      <c r="Z56" s="17" t="str">
        <f t="shared" si="0"/>
        <v/>
      </c>
      <c r="AA56" s="17" t="str">
        <f t="shared" si="1"/>
        <v/>
      </c>
      <c r="AB56" s="17" t="str">
        <f t="shared" si="2"/>
        <v/>
      </c>
      <c r="AC56" s="17" t="str">
        <f>IF(COUNTA(A56:Y56)=0,"",IF(OR(A56="",B56="",C56="",D56="",E56="",F56="",G56="",H56="",I56="",J56="",K56="",L56="",M56="",N56="",O56="",W56="",X56="",COUNTIF($A$2:$A$301,A56)&gt;1,COUNTIF($D$2:$D$301,D56)&gt;1,ISNA(MATCH(B56,Lists!$A$2:$A$12,0)),ISNA(MATCH(C56,Lists!$B$2:$B$9,0)),ISNA(MATCH(I56,Lists!$C$2:$C$5,0)),ISNA(MATCH(L56,Lists!$D$2:$D$10,0)),ISNA(MATCH(W56,Lists!$E$2:$E$3,0)),X56&lt;&gt;"Yes",K56&lt;&gt;LOWER(K56),ISNUMBER(SEARCH(" ",K56)),O56&lt;&gt;LOWER(O56),ISNUMBER(SEARCH(" ",O56)),AND(OR(B56="repair",B56="bridge"),P56=""),AND(OR(B56="repair",B56="bridge"),Q56=""),AND(U56&lt;&gt;"",V56=""),AND(U56&lt;&gt;"",NOT(OR(RIGHT(LOWER(U56),5)=".webp",RIGHT(LOWER(U56),4)=".png",RIGHT(LOWER(U56),4)=".jpg",RIGHT(LOWER(U56),5)=".jpeg")))),"Needs Fix",IF(OR(LEN(J56)&lt;40,Z56&lt;&gt;"OK",AB56&lt;&gt;"OK",R56="",AND(OR(B56="easyBoss",B56="mediumBoss",B56="finalBoss",B56="legendaryBoss"),W56&lt;&gt;"Yes")),"Warning","Ready")))</f>
        <v/>
      </c>
      <c r="AD56" s="11" t="str">
        <f>IF(AC56="","",IF(AC56="Ready","Ready",IF(A56="","Missing QuestionID; ","")&amp;IF(B56="","Missing Pool; ",IF(ISNA(MATCH(B56,Lists!$A$2:$A$12,0)),"Invalid Pool; ",""))&amp;IF(C56="","Missing Difficulty; ",IF(ISNA(MATCH(C56,Lists!$B$2:$B$9,0)),"Invalid Difficulty; ",""))&amp;IF(D56="","Missing QuestionText; ","")&amp;IF(E56="","Missing OptionA; ","")&amp;IF(F56="","Missing OptionB; ","")&amp;IF(G56="","Missing OptionC; ","")&amp;IF(H56="","Missing OptionD; ","")&amp;IF(I56="","Missing CorrectAnswer; ",IF(ISNA(MATCH(I56,Lists!$C$2:$C$5,0)),"CorrectAnswer must be A, B, C, or D; ",""))&amp;IF(J56="","Missing Feedback; ",IF(LEN(J56)&lt;40,"Feedback may be too short; ",""))&amp;IF(K56="","Missing Tag; ",IF(OR(K56&lt;&gt;LOWER(K56),ISNUMBER(SEARCH(" ",K56))),"Tag must be lowercase with no spaces; ",""))&amp;IF(L56="","Missing Type; ",IF(ISNA(MATCH(L56,Lists!$D$2:$D$10,0)),"Invalid Type; ",""))&amp;IF(M56="","Missing Objective; ","")&amp;IF(N56="","Missing ObjectiveLabel; ","")&amp;IF(O56="","Missing PrimarySkill; ",IF(OR(O56&lt;&gt;LOWER(O56),ISNUMBER(SEARCH(" ",O56))),"PrimarySkill must be lowercase with no spaces; ",""))&amp;IF(AND(OR(B56="repair",B56="bridge"),P56=""),"Repair/Bridge item needs RepairSkill; ","")&amp;IF(AND(OR(B56="repair",B56="bridge"),Q56=""),"Repair/Bridge item needs CommonError; ","")&amp;IF(R56="","ConceptCluster recommended; ","")&amp;IF(AND(U56&lt;&gt;"",V56=""),"ImageAccessibilityNote required when ImageFile is used; ","")&amp;IF(AND(U56&lt;&gt;"",NOT(OR(RIGHT(LOWER(U56),5)=".webp",RIGHT(LOWER(U56),4)=".png",RIGHT(LOWER(U56),4)=".jpg",RIGHT(LOWER(U56),5)=".jpeg"))),"Invalid image extension; ","")&amp;IF(W56="","Missing BossEligible; ",IF(ISNA(MATCH(W56,Lists!$E$2:$E$3,0)),"BossEligible must be Yes or No; ",""))&amp;IF(X56&lt;&gt;"Yes","Correct answer has not been verified; ","")&amp;IF(AA56&lt;&gt;"OK",AA56&amp;"; ","")&amp;IF(AB56&lt;&gt;"OK",AB56&amp;"; ","")&amp;IF(Z56&lt;&gt;"OK",Z56&amp;"; ","")&amp;IF(AND(OR(B56="easyBoss",B56="mediumBoss",B56="finalBoss",B56="legendaryBoss"),W56&lt;&gt;"Yes"),"Boss-pool item should be BossEligible = Yes; ","")))</f>
        <v/>
      </c>
      <c r="AE56" s="11" t="str">
        <f t="shared" si="3"/>
        <v/>
      </c>
    </row>
    <row r="57" spans="1:31" ht="45" customHeight="1">
      <c r="A57" s="15"/>
      <c r="B57" s="15"/>
      <c r="C57" s="15"/>
      <c r="D57" s="12"/>
      <c r="E57" s="12"/>
      <c r="F57" s="12"/>
      <c r="G57" s="12"/>
      <c r="H57" s="12"/>
      <c r="I57" s="15"/>
      <c r="J57" s="12"/>
      <c r="K57" s="12"/>
      <c r="L57" s="12"/>
      <c r="M57" s="12"/>
      <c r="N57" s="12"/>
      <c r="O57" s="13"/>
      <c r="P57" s="13"/>
      <c r="Q57" s="13"/>
      <c r="R57" s="13"/>
      <c r="S57" s="13"/>
      <c r="T57" s="13"/>
      <c r="U57" s="14"/>
      <c r="V57" s="14"/>
      <c r="W57" s="16"/>
      <c r="X57" s="16"/>
      <c r="Y57" s="14"/>
      <c r="Z57" s="17" t="str">
        <f t="shared" si="0"/>
        <v/>
      </c>
      <c r="AA57" s="17" t="str">
        <f t="shared" si="1"/>
        <v/>
      </c>
      <c r="AB57" s="17" t="str">
        <f t="shared" si="2"/>
        <v/>
      </c>
      <c r="AC57" s="17" t="str">
        <f>IF(COUNTA(A57:Y57)=0,"",IF(OR(A57="",B57="",C57="",D57="",E57="",F57="",G57="",H57="",I57="",J57="",K57="",L57="",M57="",N57="",O57="",W57="",X57="",COUNTIF($A$2:$A$301,A57)&gt;1,COUNTIF($D$2:$D$301,D57)&gt;1,ISNA(MATCH(B57,Lists!$A$2:$A$12,0)),ISNA(MATCH(C57,Lists!$B$2:$B$9,0)),ISNA(MATCH(I57,Lists!$C$2:$C$5,0)),ISNA(MATCH(L57,Lists!$D$2:$D$10,0)),ISNA(MATCH(W57,Lists!$E$2:$E$3,0)),X57&lt;&gt;"Yes",K57&lt;&gt;LOWER(K57),ISNUMBER(SEARCH(" ",K57)),O57&lt;&gt;LOWER(O57),ISNUMBER(SEARCH(" ",O57)),AND(OR(B57="repair",B57="bridge"),P57=""),AND(OR(B57="repair",B57="bridge"),Q57=""),AND(U57&lt;&gt;"",V57=""),AND(U57&lt;&gt;"",NOT(OR(RIGHT(LOWER(U57),5)=".webp",RIGHT(LOWER(U57),4)=".png",RIGHT(LOWER(U57),4)=".jpg",RIGHT(LOWER(U57),5)=".jpeg")))),"Needs Fix",IF(OR(LEN(J57)&lt;40,Z57&lt;&gt;"OK",AB57&lt;&gt;"OK",R57="",AND(OR(B57="easyBoss",B57="mediumBoss",B57="finalBoss",B57="legendaryBoss"),W57&lt;&gt;"Yes")),"Warning","Ready")))</f>
        <v/>
      </c>
      <c r="AD57" s="11" t="str">
        <f>IF(AC57="","",IF(AC57="Ready","Ready",IF(A57="","Missing QuestionID; ","")&amp;IF(B57="","Missing Pool; ",IF(ISNA(MATCH(B57,Lists!$A$2:$A$12,0)),"Invalid Pool; ",""))&amp;IF(C57="","Missing Difficulty; ",IF(ISNA(MATCH(C57,Lists!$B$2:$B$9,0)),"Invalid Difficulty; ",""))&amp;IF(D57="","Missing QuestionText; ","")&amp;IF(E57="","Missing OptionA; ","")&amp;IF(F57="","Missing OptionB; ","")&amp;IF(G57="","Missing OptionC; ","")&amp;IF(H57="","Missing OptionD; ","")&amp;IF(I57="","Missing CorrectAnswer; ",IF(ISNA(MATCH(I57,Lists!$C$2:$C$5,0)),"CorrectAnswer must be A, B, C, or D; ",""))&amp;IF(J57="","Missing Feedback; ",IF(LEN(J57)&lt;40,"Feedback may be too short; ",""))&amp;IF(K57="","Missing Tag; ",IF(OR(K57&lt;&gt;LOWER(K57),ISNUMBER(SEARCH(" ",K57))),"Tag must be lowercase with no spaces; ",""))&amp;IF(L57="","Missing Type; ",IF(ISNA(MATCH(L57,Lists!$D$2:$D$10,0)),"Invalid Type; ",""))&amp;IF(M57="","Missing Objective; ","")&amp;IF(N57="","Missing ObjectiveLabel; ","")&amp;IF(O57="","Missing PrimarySkill; ",IF(OR(O57&lt;&gt;LOWER(O57),ISNUMBER(SEARCH(" ",O57))),"PrimarySkill must be lowercase with no spaces; ",""))&amp;IF(AND(OR(B57="repair",B57="bridge"),P57=""),"Repair/Bridge item needs RepairSkill; ","")&amp;IF(AND(OR(B57="repair",B57="bridge"),Q57=""),"Repair/Bridge item needs CommonError; ","")&amp;IF(R57="","ConceptCluster recommended; ","")&amp;IF(AND(U57&lt;&gt;"",V57=""),"ImageAccessibilityNote required when ImageFile is used; ","")&amp;IF(AND(U57&lt;&gt;"",NOT(OR(RIGHT(LOWER(U57),5)=".webp",RIGHT(LOWER(U57),4)=".png",RIGHT(LOWER(U57),4)=".jpg",RIGHT(LOWER(U57),5)=".jpeg"))),"Invalid image extension; ","")&amp;IF(W57="","Missing BossEligible; ",IF(ISNA(MATCH(W57,Lists!$E$2:$E$3,0)),"BossEligible must be Yes or No; ",""))&amp;IF(X57&lt;&gt;"Yes","Correct answer has not been verified; ","")&amp;IF(AA57&lt;&gt;"OK",AA57&amp;"; ","")&amp;IF(AB57&lt;&gt;"OK",AB57&amp;"; ","")&amp;IF(Z57&lt;&gt;"OK",Z57&amp;"; ","")&amp;IF(AND(OR(B57="easyBoss",B57="mediumBoss",B57="finalBoss",B57="legendaryBoss"),W57&lt;&gt;"Yes"),"Boss-pool item should be BossEligible = Yes; ","")))</f>
        <v/>
      </c>
      <c r="AE57" s="11" t="str">
        <f t="shared" si="3"/>
        <v/>
      </c>
    </row>
    <row r="58" spans="1:31" ht="45" customHeight="1">
      <c r="A58" s="15"/>
      <c r="B58" s="15"/>
      <c r="C58" s="15"/>
      <c r="D58" s="12"/>
      <c r="E58" s="12"/>
      <c r="F58" s="12"/>
      <c r="G58" s="12"/>
      <c r="H58" s="12"/>
      <c r="I58" s="15"/>
      <c r="J58" s="12"/>
      <c r="K58" s="12"/>
      <c r="L58" s="12"/>
      <c r="M58" s="12"/>
      <c r="N58" s="12"/>
      <c r="O58" s="13"/>
      <c r="P58" s="13"/>
      <c r="Q58" s="13"/>
      <c r="R58" s="13"/>
      <c r="S58" s="13"/>
      <c r="T58" s="13"/>
      <c r="U58" s="14"/>
      <c r="V58" s="14"/>
      <c r="W58" s="16"/>
      <c r="X58" s="16"/>
      <c r="Y58" s="14"/>
      <c r="Z58" s="17" t="str">
        <f t="shared" si="0"/>
        <v/>
      </c>
      <c r="AA58" s="17" t="str">
        <f t="shared" si="1"/>
        <v/>
      </c>
      <c r="AB58" s="17" t="str">
        <f t="shared" si="2"/>
        <v/>
      </c>
      <c r="AC58" s="17" t="str">
        <f>IF(COUNTA(A58:Y58)=0,"",IF(OR(A58="",B58="",C58="",D58="",E58="",F58="",G58="",H58="",I58="",J58="",K58="",L58="",M58="",N58="",O58="",W58="",X58="",COUNTIF($A$2:$A$301,A58)&gt;1,COUNTIF($D$2:$D$301,D58)&gt;1,ISNA(MATCH(B58,Lists!$A$2:$A$12,0)),ISNA(MATCH(C58,Lists!$B$2:$B$9,0)),ISNA(MATCH(I58,Lists!$C$2:$C$5,0)),ISNA(MATCH(L58,Lists!$D$2:$D$10,0)),ISNA(MATCH(W58,Lists!$E$2:$E$3,0)),X58&lt;&gt;"Yes",K58&lt;&gt;LOWER(K58),ISNUMBER(SEARCH(" ",K58)),O58&lt;&gt;LOWER(O58),ISNUMBER(SEARCH(" ",O58)),AND(OR(B58="repair",B58="bridge"),P58=""),AND(OR(B58="repair",B58="bridge"),Q58=""),AND(U58&lt;&gt;"",V58=""),AND(U58&lt;&gt;"",NOT(OR(RIGHT(LOWER(U58),5)=".webp",RIGHT(LOWER(U58),4)=".png",RIGHT(LOWER(U58),4)=".jpg",RIGHT(LOWER(U58),5)=".jpeg")))),"Needs Fix",IF(OR(LEN(J58)&lt;40,Z58&lt;&gt;"OK",AB58&lt;&gt;"OK",R58="",AND(OR(B58="easyBoss",B58="mediumBoss",B58="finalBoss",B58="legendaryBoss"),W58&lt;&gt;"Yes")),"Warning","Ready")))</f>
        <v/>
      </c>
      <c r="AD58" s="11" t="str">
        <f>IF(AC58="","",IF(AC58="Ready","Ready",IF(A58="","Missing QuestionID; ","")&amp;IF(B58="","Missing Pool; ",IF(ISNA(MATCH(B58,Lists!$A$2:$A$12,0)),"Invalid Pool; ",""))&amp;IF(C58="","Missing Difficulty; ",IF(ISNA(MATCH(C58,Lists!$B$2:$B$9,0)),"Invalid Difficulty; ",""))&amp;IF(D58="","Missing QuestionText; ","")&amp;IF(E58="","Missing OptionA; ","")&amp;IF(F58="","Missing OptionB; ","")&amp;IF(G58="","Missing OptionC; ","")&amp;IF(H58="","Missing OptionD; ","")&amp;IF(I58="","Missing CorrectAnswer; ",IF(ISNA(MATCH(I58,Lists!$C$2:$C$5,0)),"CorrectAnswer must be A, B, C, or D; ",""))&amp;IF(J58="","Missing Feedback; ",IF(LEN(J58)&lt;40,"Feedback may be too short; ",""))&amp;IF(K58="","Missing Tag; ",IF(OR(K58&lt;&gt;LOWER(K58),ISNUMBER(SEARCH(" ",K58))),"Tag must be lowercase with no spaces; ",""))&amp;IF(L58="","Missing Type; ",IF(ISNA(MATCH(L58,Lists!$D$2:$D$10,0)),"Invalid Type; ",""))&amp;IF(M58="","Missing Objective; ","")&amp;IF(N58="","Missing ObjectiveLabel; ","")&amp;IF(O58="","Missing PrimarySkill; ",IF(OR(O58&lt;&gt;LOWER(O58),ISNUMBER(SEARCH(" ",O58))),"PrimarySkill must be lowercase with no spaces; ",""))&amp;IF(AND(OR(B58="repair",B58="bridge"),P58=""),"Repair/Bridge item needs RepairSkill; ","")&amp;IF(AND(OR(B58="repair",B58="bridge"),Q58=""),"Repair/Bridge item needs CommonError; ","")&amp;IF(R58="","ConceptCluster recommended; ","")&amp;IF(AND(U58&lt;&gt;"",V58=""),"ImageAccessibilityNote required when ImageFile is used; ","")&amp;IF(AND(U58&lt;&gt;"",NOT(OR(RIGHT(LOWER(U58),5)=".webp",RIGHT(LOWER(U58),4)=".png",RIGHT(LOWER(U58),4)=".jpg",RIGHT(LOWER(U58),5)=".jpeg"))),"Invalid image extension; ","")&amp;IF(W58="","Missing BossEligible; ",IF(ISNA(MATCH(W58,Lists!$E$2:$E$3,0)),"BossEligible must be Yes or No; ",""))&amp;IF(X58&lt;&gt;"Yes","Correct answer has not been verified; ","")&amp;IF(AA58&lt;&gt;"OK",AA58&amp;"; ","")&amp;IF(AB58&lt;&gt;"OK",AB58&amp;"; ","")&amp;IF(Z58&lt;&gt;"OK",Z58&amp;"; ","")&amp;IF(AND(OR(B58="easyBoss",B58="mediumBoss",B58="finalBoss",B58="legendaryBoss"),W58&lt;&gt;"Yes"),"Boss-pool item should be BossEligible = Yes; ","")))</f>
        <v/>
      </c>
      <c r="AE58" s="11" t="str">
        <f t="shared" si="3"/>
        <v/>
      </c>
    </row>
    <row r="59" spans="1:31" ht="45" customHeight="1">
      <c r="A59" s="15"/>
      <c r="B59" s="15"/>
      <c r="C59" s="15"/>
      <c r="D59" s="12"/>
      <c r="E59" s="12"/>
      <c r="F59" s="12"/>
      <c r="G59" s="12"/>
      <c r="H59" s="12"/>
      <c r="I59" s="15"/>
      <c r="J59" s="12"/>
      <c r="K59" s="12"/>
      <c r="L59" s="12"/>
      <c r="M59" s="12"/>
      <c r="N59" s="12"/>
      <c r="O59" s="13"/>
      <c r="P59" s="13"/>
      <c r="Q59" s="13"/>
      <c r="R59" s="13"/>
      <c r="S59" s="13"/>
      <c r="T59" s="13"/>
      <c r="U59" s="14"/>
      <c r="V59" s="14"/>
      <c r="W59" s="16"/>
      <c r="X59" s="16"/>
      <c r="Y59" s="14"/>
      <c r="Z59" s="17" t="str">
        <f t="shared" si="0"/>
        <v/>
      </c>
      <c r="AA59" s="17" t="str">
        <f t="shared" si="1"/>
        <v/>
      </c>
      <c r="AB59" s="17" t="str">
        <f t="shared" si="2"/>
        <v/>
      </c>
      <c r="AC59" s="17" t="str">
        <f>IF(COUNTA(A59:Y59)=0,"",IF(OR(A59="",B59="",C59="",D59="",E59="",F59="",G59="",H59="",I59="",J59="",K59="",L59="",M59="",N59="",O59="",W59="",X59="",COUNTIF($A$2:$A$301,A59)&gt;1,COUNTIF($D$2:$D$301,D59)&gt;1,ISNA(MATCH(B59,Lists!$A$2:$A$12,0)),ISNA(MATCH(C59,Lists!$B$2:$B$9,0)),ISNA(MATCH(I59,Lists!$C$2:$C$5,0)),ISNA(MATCH(L59,Lists!$D$2:$D$10,0)),ISNA(MATCH(W59,Lists!$E$2:$E$3,0)),X59&lt;&gt;"Yes",K59&lt;&gt;LOWER(K59),ISNUMBER(SEARCH(" ",K59)),O59&lt;&gt;LOWER(O59),ISNUMBER(SEARCH(" ",O59)),AND(OR(B59="repair",B59="bridge"),P59=""),AND(OR(B59="repair",B59="bridge"),Q59=""),AND(U59&lt;&gt;"",V59=""),AND(U59&lt;&gt;"",NOT(OR(RIGHT(LOWER(U59),5)=".webp",RIGHT(LOWER(U59),4)=".png",RIGHT(LOWER(U59),4)=".jpg",RIGHT(LOWER(U59),5)=".jpeg")))),"Needs Fix",IF(OR(LEN(J59)&lt;40,Z59&lt;&gt;"OK",AB59&lt;&gt;"OK",R59="",AND(OR(B59="easyBoss",B59="mediumBoss",B59="finalBoss",B59="legendaryBoss"),W59&lt;&gt;"Yes")),"Warning","Ready")))</f>
        <v/>
      </c>
      <c r="AD59" s="11" t="str">
        <f>IF(AC59="","",IF(AC59="Ready","Ready",IF(A59="","Missing QuestionID; ","")&amp;IF(B59="","Missing Pool; ",IF(ISNA(MATCH(B59,Lists!$A$2:$A$12,0)),"Invalid Pool; ",""))&amp;IF(C59="","Missing Difficulty; ",IF(ISNA(MATCH(C59,Lists!$B$2:$B$9,0)),"Invalid Difficulty; ",""))&amp;IF(D59="","Missing QuestionText; ","")&amp;IF(E59="","Missing OptionA; ","")&amp;IF(F59="","Missing OptionB; ","")&amp;IF(G59="","Missing OptionC; ","")&amp;IF(H59="","Missing OptionD; ","")&amp;IF(I59="","Missing CorrectAnswer; ",IF(ISNA(MATCH(I59,Lists!$C$2:$C$5,0)),"CorrectAnswer must be A, B, C, or D; ",""))&amp;IF(J59="","Missing Feedback; ",IF(LEN(J59)&lt;40,"Feedback may be too short; ",""))&amp;IF(K59="","Missing Tag; ",IF(OR(K59&lt;&gt;LOWER(K59),ISNUMBER(SEARCH(" ",K59))),"Tag must be lowercase with no spaces; ",""))&amp;IF(L59="","Missing Type; ",IF(ISNA(MATCH(L59,Lists!$D$2:$D$10,0)),"Invalid Type; ",""))&amp;IF(M59="","Missing Objective; ","")&amp;IF(N59="","Missing ObjectiveLabel; ","")&amp;IF(O59="","Missing PrimarySkill; ",IF(OR(O59&lt;&gt;LOWER(O59),ISNUMBER(SEARCH(" ",O59))),"PrimarySkill must be lowercase with no spaces; ",""))&amp;IF(AND(OR(B59="repair",B59="bridge"),P59=""),"Repair/Bridge item needs RepairSkill; ","")&amp;IF(AND(OR(B59="repair",B59="bridge"),Q59=""),"Repair/Bridge item needs CommonError; ","")&amp;IF(R59="","ConceptCluster recommended; ","")&amp;IF(AND(U59&lt;&gt;"",V59=""),"ImageAccessibilityNote required when ImageFile is used; ","")&amp;IF(AND(U59&lt;&gt;"",NOT(OR(RIGHT(LOWER(U59),5)=".webp",RIGHT(LOWER(U59),4)=".png",RIGHT(LOWER(U59),4)=".jpg",RIGHT(LOWER(U59),5)=".jpeg"))),"Invalid image extension; ","")&amp;IF(W59="","Missing BossEligible; ",IF(ISNA(MATCH(W59,Lists!$E$2:$E$3,0)),"BossEligible must be Yes or No; ",""))&amp;IF(X59&lt;&gt;"Yes","Correct answer has not been verified; ","")&amp;IF(AA59&lt;&gt;"OK",AA59&amp;"; ","")&amp;IF(AB59&lt;&gt;"OK",AB59&amp;"; ","")&amp;IF(Z59&lt;&gt;"OK",Z59&amp;"; ","")&amp;IF(AND(OR(B59="easyBoss",B59="mediumBoss",B59="finalBoss",B59="legendaryBoss"),W59&lt;&gt;"Yes"),"Boss-pool item should be BossEligible = Yes; ","")))</f>
        <v/>
      </c>
      <c r="AE59" s="11" t="str">
        <f t="shared" si="3"/>
        <v/>
      </c>
    </row>
    <row r="60" spans="1:31" ht="45" customHeight="1">
      <c r="A60" s="15"/>
      <c r="B60" s="15"/>
      <c r="C60" s="15"/>
      <c r="D60" s="12"/>
      <c r="E60" s="12"/>
      <c r="F60" s="12"/>
      <c r="G60" s="12"/>
      <c r="H60" s="12"/>
      <c r="I60" s="15"/>
      <c r="J60" s="12"/>
      <c r="K60" s="12"/>
      <c r="L60" s="12"/>
      <c r="M60" s="12"/>
      <c r="N60" s="12"/>
      <c r="O60" s="13"/>
      <c r="P60" s="13"/>
      <c r="Q60" s="13"/>
      <c r="R60" s="13"/>
      <c r="S60" s="13"/>
      <c r="T60" s="13"/>
      <c r="U60" s="14"/>
      <c r="V60" s="14"/>
      <c r="W60" s="16"/>
      <c r="X60" s="16"/>
      <c r="Y60" s="14"/>
      <c r="Z60" s="17" t="str">
        <f t="shared" si="0"/>
        <v/>
      </c>
      <c r="AA60" s="17" t="str">
        <f t="shared" si="1"/>
        <v/>
      </c>
      <c r="AB60" s="17" t="str">
        <f t="shared" si="2"/>
        <v/>
      </c>
      <c r="AC60" s="17" t="str">
        <f>IF(COUNTA(A60:Y60)=0,"",IF(OR(A60="",B60="",C60="",D60="",E60="",F60="",G60="",H60="",I60="",J60="",K60="",L60="",M60="",N60="",O60="",W60="",X60="",COUNTIF($A$2:$A$301,A60)&gt;1,COUNTIF($D$2:$D$301,D60)&gt;1,ISNA(MATCH(B60,Lists!$A$2:$A$12,0)),ISNA(MATCH(C60,Lists!$B$2:$B$9,0)),ISNA(MATCH(I60,Lists!$C$2:$C$5,0)),ISNA(MATCH(L60,Lists!$D$2:$D$10,0)),ISNA(MATCH(W60,Lists!$E$2:$E$3,0)),X60&lt;&gt;"Yes",K60&lt;&gt;LOWER(K60),ISNUMBER(SEARCH(" ",K60)),O60&lt;&gt;LOWER(O60),ISNUMBER(SEARCH(" ",O60)),AND(OR(B60="repair",B60="bridge"),P60=""),AND(OR(B60="repair",B60="bridge"),Q60=""),AND(U60&lt;&gt;"",V60=""),AND(U60&lt;&gt;"",NOT(OR(RIGHT(LOWER(U60),5)=".webp",RIGHT(LOWER(U60),4)=".png",RIGHT(LOWER(U60),4)=".jpg",RIGHT(LOWER(U60),5)=".jpeg")))),"Needs Fix",IF(OR(LEN(J60)&lt;40,Z60&lt;&gt;"OK",AB60&lt;&gt;"OK",R60="",AND(OR(B60="easyBoss",B60="mediumBoss",B60="finalBoss",B60="legendaryBoss"),W60&lt;&gt;"Yes")),"Warning","Ready")))</f>
        <v/>
      </c>
      <c r="AD60" s="11" t="str">
        <f>IF(AC60="","",IF(AC60="Ready","Ready",IF(A60="","Missing QuestionID; ","")&amp;IF(B60="","Missing Pool; ",IF(ISNA(MATCH(B60,Lists!$A$2:$A$12,0)),"Invalid Pool; ",""))&amp;IF(C60="","Missing Difficulty; ",IF(ISNA(MATCH(C60,Lists!$B$2:$B$9,0)),"Invalid Difficulty; ",""))&amp;IF(D60="","Missing QuestionText; ","")&amp;IF(E60="","Missing OptionA; ","")&amp;IF(F60="","Missing OptionB; ","")&amp;IF(G60="","Missing OptionC; ","")&amp;IF(H60="","Missing OptionD; ","")&amp;IF(I60="","Missing CorrectAnswer; ",IF(ISNA(MATCH(I60,Lists!$C$2:$C$5,0)),"CorrectAnswer must be A, B, C, or D; ",""))&amp;IF(J60="","Missing Feedback; ",IF(LEN(J60)&lt;40,"Feedback may be too short; ",""))&amp;IF(K60="","Missing Tag; ",IF(OR(K60&lt;&gt;LOWER(K60),ISNUMBER(SEARCH(" ",K60))),"Tag must be lowercase with no spaces; ",""))&amp;IF(L60="","Missing Type; ",IF(ISNA(MATCH(L60,Lists!$D$2:$D$10,0)),"Invalid Type; ",""))&amp;IF(M60="","Missing Objective; ","")&amp;IF(N60="","Missing ObjectiveLabel; ","")&amp;IF(O60="","Missing PrimarySkill; ",IF(OR(O60&lt;&gt;LOWER(O60),ISNUMBER(SEARCH(" ",O60))),"PrimarySkill must be lowercase with no spaces; ",""))&amp;IF(AND(OR(B60="repair",B60="bridge"),P60=""),"Repair/Bridge item needs RepairSkill; ","")&amp;IF(AND(OR(B60="repair",B60="bridge"),Q60=""),"Repair/Bridge item needs CommonError; ","")&amp;IF(R60="","ConceptCluster recommended; ","")&amp;IF(AND(U60&lt;&gt;"",V60=""),"ImageAccessibilityNote required when ImageFile is used; ","")&amp;IF(AND(U60&lt;&gt;"",NOT(OR(RIGHT(LOWER(U60),5)=".webp",RIGHT(LOWER(U60),4)=".png",RIGHT(LOWER(U60),4)=".jpg",RIGHT(LOWER(U60),5)=".jpeg"))),"Invalid image extension; ","")&amp;IF(W60="","Missing BossEligible; ",IF(ISNA(MATCH(W60,Lists!$E$2:$E$3,0)),"BossEligible must be Yes or No; ",""))&amp;IF(X60&lt;&gt;"Yes","Correct answer has not been verified; ","")&amp;IF(AA60&lt;&gt;"OK",AA60&amp;"; ","")&amp;IF(AB60&lt;&gt;"OK",AB60&amp;"; ","")&amp;IF(Z60&lt;&gt;"OK",Z60&amp;"; ","")&amp;IF(AND(OR(B60="easyBoss",B60="mediumBoss",B60="finalBoss",B60="legendaryBoss"),W60&lt;&gt;"Yes"),"Boss-pool item should be BossEligible = Yes; ","")))</f>
        <v/>
      </c>
      <c r="AE60" s="11" t="str">
        <f t="shared" si="3"/>
        <v/>
      </c>
    </row>
    <row r="61" spans="1:31" ht="45" customHeight="1">
      <c r="A61" s="15"/>
      <c r="B61" s="15"/>
      <c r="C61" s="15"/>
      <c r="D61" s="12"/>
      <c r="E61" s="12"/>
      <c r="F61" s="12"/>
      <c r="G61" s="12"/>
      <c r="H61" s="12"/>
      <c r="I61" s="15"/>
      <c r="J61" s="12"/>
      <c r="K61" s="12"/>
      <c r="L61" s="12"/>
      <c r="M61" s="12"/>
      <c r="N61" s="12"/>
      <c r="O61" s="13"/>
      <c r="P61" s="13"/>
      <c r="Q61" s="13"/>
      <c r="R61" s="13"/>
      <c r="S61" s="13"/>
      <c r="T61" s="13"/>
      <c r="U61" s="14"/>
      <c r="V61" s="14"/>
      <c r="W61" s="16"/>
      <c r="X61" s="16"/>
      <c r="Y61" s="14"/>
      <c r="Z61" s="17" t="str">
        <f t="shared" si="0"/>
        <v/>
      </c>
      <c r="AA61" s="17" t="str">
        <f t="shared" si="1"/>
        <v/>
      </c>
      <c r="AB61" s="17" t="str">
        <f t="shared" si="2"/>
        <v/>
      </c>
      <c r="AC61" s="17" t="str">
        <f>IF(COUNTA(A61:Y61)=0,"",IF(OR(A61="",B61="",C61="",D61="",E61="",F61="",G61="",H61="",I61="",J61="",K61="",L61="",M61="",N61="",O61="",W61="",X61="",COUNTIF($A$2:$A$301,A61)&gt;1,COUNTIF($D$2:$D$301,D61)&gt;1,ISNA(MATCH(B61,Lists!$A$2:$A$12,0)),ISNA(MATCH(C61,Lists!$B$2:$B$9,0)),ISNA(MATCH(I61,Lists!$C$2:$C$5,0)),ISNA(MATCH(L61,Lists!$D$2:$D$10,0)),ISNA(MATCH(W61,Lists!$E$2:$E$3,0)),X61&lt;&gt;"Yes",K61&lt;&gt;LOWER(K61),ISNUMBER(SEARCH(" ",K61)),O61&lt;&gt;LOWER(O61),ISNUMBER(SEARCH(" ",O61)),AND(OR(B61="repair",B61="bridge"),P61=""),AND(OR(B61="repair",B61="bridge"),Q61=""),AND(U61&lt;&gt;"",V61=""),AND(U61&lt;&gt;"",NOT(OR(RIGHT(LOWER(U61),5)=".webp",RIGHT(LOWER(U61),4)=".png",RIGHT(LOWER(U61),4)=".jpg",RIGHT(LOWER(U61),5)=".jpeg")))),"Needs Fix",IF(OR(LEN(J61)&lt;40,Z61&lt;&gt;"OK",AB61&lt;&gt;"OK",R61="",AND(OR(B61="easyBoss",B61="mediumBoss",B61="finalBoss",B61="legendaryBoss"),W61&lt;&gt;"Yes")),"Warning","Ready")))</f>
        <v/>
      </c>
      <c r="AD61" s="11" t="str">
        <f>IF(AC61="","",IF(AC61="Ready","Ready",IF(A61="","Missing QuestionID; ","")&amp;IF(B61="","Missing Pool; ",IF(ISNA(MATCH(B61,Lists!$A$2:$A$12,0)),"Invalid Pool; ",""))&amp;IF(C61="","Missing Difficulty; ",IF(ISNA(MATCH(C61,Lists!$B$2:$B$9,0)),"Invalid Difficulty; ",""))&amp;IF(D61="","Missing QuestionText; ","")&amp;IF(E61="","Missing OptionA; ","")&amp;IF(F61="","Missing OptionB; ","")&amp;IF(G61="","Missing OptionC; ","")&amp;IF(H61="","Missing OptionD; ","")&amp;IF(I61="","Missing CorrectAnswer; ",IF(ISNA(MATCH(I61,Lists!$C$2:$C$5,0)),"CorrectAnswer must be A, B, C, or D; ",""))&amp;IF(J61="","Missing Feedback; ",IF(LEN(J61)&lt;40,"Feedback may be too short; ",""))&amp;IF(K61="","Missing Tag; ",IF(OR(K61&lt;&gt;LOWER(K61),ISNUMBER(SEARCH(" ",K61))),"Tag must be lowercase with no spaces; ",""))&amp;IF(L61="","Missing Type; ",IF(ISNA(MATCH(L61,Lists!$D$2:$D$10,0)),"Invalid Type; ",""))&amp;IF(M61="","Missing Objective; ","")&amp;IF(N61="","Missing ObjectiveLabel; ","")&amp;IF(O61="","Missing PrimarySkill; ",IF(OR(O61&lt;&gt;LOWER(O61),ISNUMBER(SEARCH(" ",O61))),"PrimarySkill must be lowercase with no spaces; ",""))&amp;IF(AND(OR(B61="repair",B61="bridge"),P61=""),"Repair/Bridge item needs RepairSkill; ","")&amp;IF(AND(OR(B61="repair",B61="bridge"),Q61=""),"Repair/Bridge item needs CommonError; ","")&amp;IF(R61="","ConceptCluster recommended; ","")&amp;IF(AND(U61&lt;&gt;"",V61=""),"ImageAccessibilityNote required when ImageFile is used; ","")&amp;IF(AND(U61&lt;&gt;"",NOT(OR(RIGHT(LOWER(U61),5)=".webp",RIGHT(LOWER(U61),4)=".png",RIGHT(LOWER(U61),4)=".jpg",RIGHT(LOWER(U61),5)=".jpeg"))),"Invalid image extension; ","")&amp;IF(W61="","Missing BossEligible; ",IF(ISNA(MATCH(W61,Lists!$E$2:$E$3,0)),"BossEligible must be Yes or No; ",""))&amp;IF(X61&lt;&gt;"Yes","Correct answer has not been verified; ","")&amp;IF(AA61&lt;&gt;"OK",AA61&amp;"; ","")&amp;IF(AB61&lt;&gt;"OK",AB61&amp;"; ","")&amp;IF(Z61&lt;&gt;"OK",Z61&amp;"; ","")&amp;IF(AND(OR(B61="easyBoss",B61="mediumBoss",B61="finalBoss",B61="legendaryBoss"),W61&lt;&gt;"Yes"),"Boss-pool item should be BossEligible = Yes; ","")))</f>
        <v/>
      </c>
      <c r="AE61" s="11" t="str">
        <f t="shared" si="3"/>
        <v/>
      </c>
    </row>
    <row r="62" spans="1:31" ht="45" customHeight="1">
      <c r="A62" s="15"/>
      <c r="B62" s="15"/>
      <c r="C62" s="15"/>
      <c r="D62" s="12"/>
      <c r="E62" s="12"/>
      <c r="F62" s="12"/>
      <c r="G62" s="12"/>
      <c r="H62" s="12"/>
      <c r="I62" s="15"/>
      <c r="J62" s="12"/>
      <c r="K62" s="12"/>
      <c r="L62" s="12"/>
      <c r="M62" s="12"/>
      <c r="N62" s="12"/>
      <c r="O62" s="13"/>
      <c r="P62" s="13"/>
      <c r="Q62" s="13"/>
      <c r="R62" s="13"/>
      <c r="S62" s="13"/>
      <c r="T62" s="13"/>
      <c r="U62" s="14"/>
      <c r="V62" s="14"/>
      <c r="W62" s="16"/>
      <c r="X62" s="16"/>
      <c r="Y62" s="14"/>
      <c r="Z62" s="17" t="str">
        <f t="shared" si="0"/>
        <v/>
      </c>
      <c r="AA62" s="17" t="str">
        <f t="shared" si="1"/>
        <v/>
      </c>
      <c r="AB62" s="17" t="str">
        <f t="shared" si="2"/>
        <v/>
      </c>
      <c r="AC62" s="17" t="str">
        <f>IF(COUNTA(A62:Y62)=0,"",IF(OR(A62="",B62="",C62="",D62="",E62="",F62="",G62="",H62="",I62="",J62="",K62="",L62="",M62="",N62="",O62="",W62="",X62="",COUNTIF($A$2:$A$301,A62)&gt;1,COUNTIF($D$2:$D$301,D62)&gt;1,ISNA(MATCH(B62,Lists!$A$2:$A$12,0)),ISNA(MATCH(C62,Lists!$B$2:$B$9,0)),ISNA(MATCH(I62,Lists!$C$2:$C$5,0)),ISNA(MATCH(L62,Lists!$D$2:$D$10,0)),ISNA(MATCH(W62,Lists!$E$2:$E$3,0)),X62&lt;&gt;"Yes",K62&lt;&gt;LOWER(K62),ISNUMBER(SEARCH(" ",K62)),O62&lt;&gt;LOWER(O62),ISNUMBER(SEARCH(" ",O62)),AND(OR(B62="repair",B62="bridge"),P62=""),AND(OR(B62="repair",B62="bridge"),Q62=""),AND(U62&lt;&gt;"",V62=""),AND(U62&lt;&gt;"",NOT(OR(RIGHT(LOWER(U62),5)=".webp",RIGHT(LOWER(U62),4)=".png",RIGHT(LOWER(U62),4)=".jpg",RIGHT(LOWER(U62),5)=".jpeg")))),"Needs Fix",IF(OR(LEN(J62)&lt;40,Z62&lt;&gt;"OK",AB62&lt;&gt;"OK",R62="",AND(OR(B62="easyBoss",B62="mediumBoss",B62="finalBoss",B62="legendaryBoss"),W62&lt;&gt;"Yes")),"Warning","Ready")))</f>
        <v/>
      </c>
      <c r="AD62" s="11" t="str">
        <f>IF(AC62="","",IF(AC62="Ready","Ready",IF(A62="","Missing QuestionID; ","")&amp;IF(B62="","Missing Pool; ",IF(ISNA(MATCH(B62,Lists!$A$2:$A$12,0)),"Invalid Pool; ",""))&amp;IF(C62="","Missing Difficulty; ",IF(ISNA(MATCH(C62,Lists!$B$2:$B$9,0)),"Invalid Difficulty; ",""))&amp;IF(D62="","Missing QuestionText; ","")&amp;IF(E62="","Missing OptionA; ","")&amp;IF(F62="","Missing OptionB; ","")&amp;IF(G62="","Missing OptionC; ","")&amp;IF(H62="","Missing OptionD; ","")&amp;IF(I62="","Missing CorrectAnswer; ",IF(ISNA(MATCH(I62,Lists!$C$2:$C$5,0)),"CorrectAnswer must be A, B, C, or D; ",""))&amp;IF(J62="","Missing Feedback; ",IF(LEN(J62)&lt;40,"Feedback may be too short; ",""))&amp;IF(K62="","Missing Tag; ",IF(OR(K62&lt;&gt;LOWER(K62),ISNUMBER(SEARCH(" ",K62))),"Tag must be lowercase with no spaces; ",""))&amp;IF(L62="","Missing Type; ",IF(ISNA(MATCH(L62,Lists!$D$2:$D$10,0)),"Invalid Type; ",""))&amp;IF(M62="","Missing Objective; ","")&amp;IF(N62="","Missing ObjectiveLabel; ","")&amp;IF(O62="","Missing PrimarySkill; ",IF(OR(O62&lt;&gt;LOWER(O62),ISNUMBER(SEARCH(" ",O62))),"PrimarySkill must be lowercase with no spaces; ",""))&amp;IF(AND(OR(B62="repair",B62="bridge"),P62=""),"Repair/Bridge item needs RepairSkill; ","")&amp;IF(AND(OR(B62="repair",B62="bridge"),Q62=""),"Repair/Bridge item needs CommonError; ","")&amp;IF(R62="","ConceptCluster recommended; ","")&amp;IF(AND(U62&lt;&gt;"",V62=""),"ImageAccessibilityNote required when ImageFile is used; ","")&amp;IF(AND(U62&lt;&gt;"",NOT(OR(RIGHT(LOWER(U62),5)=".webp",RIGHT(LOWER(U62),4)=".png",RIGHT(LOWER(U62),4)=".jpg",RIGHT(LOWER(U62),5)=".jpeg"))),"Invalid image extension; ","")&amp;IF(W62="","Missing BossEligible; ",IF(ISNA(MATCH(W62,Lists!$E$2:$E$3,0)),"BossEligible must be Yes or No; ",""))&amp;IF(X62&lt;&gt;"Yes","Correct answer has not been verified; ","")&amp;IF(AA62&lt;&gt;"OK",AA62&amp;"; ","")&amp;IF(AB62&lt;&gt;"OK",AB62&amp;"; ","")&amp;IF(Z62&lt;&gt;"OK",Z62&amp;"; ","")&amp;IF(AND(OR(B62="easyBoss",B62="mediumBoss",B62="finalBoss",B62="legendaryBoss"),W62&lt;&gt;"Yes"),"Boss-pool item should be BossEligible = Yes; ","")))</f>
        <v/>
      </c>
      <c r="AE62" s="11" t="str">
        <f t="shared" si="3"/>
        <v/>
      </c>
    </row>
    <row r="63" spans="1:31" ht="45" customHeight="1">
      <c r="A63" s="15"/>
      <c r="B63" s="15"/>
      <c r="C63" s="15"/>
      <c r="D63" s="12"/>
      <c r="E63" s="12"/>
      <c r="F63" s="12"/>
      <c r="G63" s="12"/>
      <c r="H63" s="12"/>
      <c r="I63" s="15"/>
      <c r="J63" s="12"/>
      <c r="K63" s="12"/>
      <c r="L63" s="12"/>
      <c r="M63" s="12"/>
      <c r="N63" s="12"/>
      <c r="O63" s="13"/>
      <c r="P63" s="13"/>
      <c r="Q63" s="13"/>
      <c r="R63" s="13"/>
      <c r="S63" s="13"/>
      <c r="T63" s="13"/>
      <c r="U63" s="14"/>
      <c r="V63" s="14"/>
      <c r="W63" s="16"/>
      <c r="X63" s="16"/>
      <c r="Y63" s="14"/>
      <c r="Z63" s="17" t="str">
        <f t="shared" si="0"/>
        <v/>
      </c>
      <c r="AA63" s="17" t="str">
        <f t="shared" si="1"/>
        <v/>
      </c>
      <c r="AB63" s="17" t="str">
        <f t="shared" si="2"/>
        <v/>
      </c>
      <c r="AC63" s="17" t="str">
        <f>IF(COUNTA(A63:Y63)=0,"",IF(OR(A63="",B63="",C63="",D63="",E63="",F63="",G63="",H63="",I63="",J63="",K63="",L63="",M63="",N63="",O63="",W63="",X63="",COUNTIF($A$2:$A$301,A63)&gt;1,COUNTIF($D$2:$D$301,D63)&gt;1,ISNA(MATCH(B63,Lists!$A$2:$A$12,0)),ISNA(MATCH(C63,Lists!$B$2:$B$9,0)),ISNA(MATCH(I63,Lists!$C$2:$C$5,0)),ISNA(MATCH(L63,Lists!$D$2:$D$10,0)),ISNA(MATCH(W63,Lists!$E$2:$E$3,0)),X63&lt;&gt;"Yes",K63&lt;&gt;LOWER(K63),ISNUMBER(SEARCH(" ",K63)),O63&lt;&gt;LOWER(O63),ISNUMBER(SEARCH(" ",O63)),AND(OR(B63="repair",B63="bridge"),P63=""),AND(OR(B63="repair",B63="bridge"),Q63=""),AND(U63&lt;&gt;"",V63=""),AND(U63&lt;&gt;"",NOT(OR(RIGHT(LOWER(U63),5)=".webp",RIGHT(LOWER(U63),4)=".png",RIGHT(LOWER(U63),4)=".jpg",RIGHT(LOWER(U63),5)=".jpeg")))),"Needs Fix",IF(OR(LEN(J63)&lt;40,Z63&lt;&gt;"OK",AB63&lt;&gt;"OK",R63="",AND(OR(B63="easyBoss",B63="mediumBoss",B63="finalBoss",B63="legendaryBoss"),W63&lt;&gt;"Yes")),"Warning","Ready")))</f>
        <v/>
      </c>
      <c r="AD63" s="11" t="str">
        <f>IF(AC63="","",IF(AC63="Ready","Ready",IF(A63="","Missing QuestionID; ","")&amp;IF(B63="","Missing Pool; ",IF(ISNA(MATCH(B63,Lists!$A$2:$A$12,0)),"Invalid Pool; ",""))&amp;IF(C63="","Missing Difficulty; ",IF(ISNA(MATCH(C63,Lists!$B$2:$B$9,0)),"Invalid Difficulty; ",""))&amp;IF(D63="","Missing QuestionText; ","")&amp;IF(E63="","Missing OptionA; ","")&amp;IF(F63="","Missing OptionB; ","")&amp;IF(G63="","Missing OptionC; ","")&amp;IF(H63="","Missing OptionD; ","")&amp;IF(I63="","Missing CorrectAnswer; ",IF(ISNA(MATCH(I63,Lists!$C$2:$C$5,0)),"CorrectAnswer must be A, B, C, or D; ",""))&amp;IF(J63="","Missing Feedback; ",IF(LEN(J63)&lt;40,"Feedback may be too short; ",""))&amp;IF(K63="","Missing Tag; ",IF(OR(K63&lt;&gt;LOWER(K63),ISNUMBER(SEARCH(" ",K63))),"Tag must be lowercase with no spaces; ",""))&amp;IF(L63="","Missing Type; ",IF(ISNA(MATCH(L63,Lists!$D$2:$D$10,0)),"Invalid Type; ",""))&amp;IF(M63="","Missing Objective; ","")&amp;IF(N63="","Missing ObjectiveLabel; ","")&amp;IF(O63="","Missing PrimarySkill; ",IF(OR(O63&lt;&gt;LOWER(O63),ISNUMBER(SEARCH(" ",O63))),"PrimarySkill must be lowercase with no spaces; ",""))&amp;IF(AND(OR(B63="repair",B63="bridge"),P63=""),"Repair/Bridge item needs RepairSkill; ","")&amp;IF(AND(OR(B63="repair",B63="bridge"),Q63=""),"Repair/Bridge item needs CommonError; ","")&amp;IF(R63="","ConceptCluster recommended; ","")&amp;IF(AND(U63&lt;&gt;"",V63=""),"ImageAccessibilityNote required when ImageFile is used; ","")&amp;IF(AND(U63&lt;&gt;"",NOT(OR(RIGHT(LOWER(U63),5)=".webp",RIGHT(LOWER(U63),4)=".png",RIGHT(LOWER(U63),4)=".jpg",RIGHT(LOWER(U63),5)=".jpeg"))),"Invalid image extension; ","")&amp;IF(W63="","Missing BossEligible; ",IF(ISNA(MATCH(W63,Lists!$E$2:$E$3,0)),"BossEligible must be Yes or No; ",""))&amp;IF(X63&lt;&gt;"Yes","Correct answer has not been verified; ","")&amp;IF(AA63&lt;&gt;"OK",AA63&amp;"; ","")&amp;IF(AB63&lt;&gt;"OK",AB63&amp;"; ","")&amp;IF(Z63&lt;&gt;"OK",Z63&amp;"; ","")&amp;IF(AND(OR(B63="easyBoss",B63="mediumBoss",B63="finalBoss",B63="legendaryBoss"),W63&lt;&gt;"Yes"),"Boss-pool item should be BossEligible = Yes; ","")))</f>
        <v/>
      </c>
      <c r="AE63" s="11" t="str">
        <f t="shared" si="3"/>
        <v/>
      </c>
    </row>
    <row r="64" spans="1:31" ht="45" customHeight="1">
      <c r="A64" s="15"/>
      <c r="B64" s="15"/>
      <c r="C64" s="15"/>
      <c r="D64" s="12"/>
      <c r="E64" s="12"/>
      <c r="F64" s="12"/>
      <c r="G64" s="12"/>
      <c r="H64" s="12"/>
      <c r="I64" s="15"/>
      <c r="J64" s="12"/>
      <c r="K64" s="12"/>
      <c r="L64" s="12"/>
      <c r="M64" s="12"/>
      <c r="N64" s="12"/>
      <c r="O64" s="13"/>
      <c r="P64" s="13"/>
      <c r="Q64" s="13"/>
      <c r="R64" s="13"/>
      <c r="S64" s="13"/>
      <c r="T64" s="13"/>
      <c r="U64" s="14"/>
      <c r="V64" s="14"/>
      <c r="W64" s="16"/>
      <c r="X64" s="16"/>
      <c r="Y64" s="14"/>
      <c r="Z64" s="17" t="str">
        <f t="shared" si="0"/>
        <v/>
      </c>
      <c r="AA64" s="17" t="str">
        <f t="shared" si="1"/>
        <v/>
      </c>
      <c r="AB64" s="17" t="str">
        <f t="shared" si="2"/>
        <v/>
      </c>
      <c r="AC64" s="17" t="str">
        <f>IF(COUNTA(A64:Y64)=0,"",IF(OR(A64="",B64="",C64="",D64="",E64="",F64="",G64="",H64="",I64="",J64="",K64="",L64="",M64="",N64="",O64="",W64="",X64="",COUNTIF($A$2:$A$301,A64)&gt;1,COUNTIF($D$2:$D$301,D64)&gt;1,ISNA(MATCH(B64,Lists!$A$2:$A$12,0)),ISNA(MATCH(C64,Lists!$B$2:$B$9,0)),ISNA(MATCH(I64,Lists!$C$2:$C$5,0)),ISNA(MATCH(L64,Lists!$D$2:$D$10,0)),ISNA(MATCH(W64,Lists!$E$2:$E$3,0)),X64&lt;&gt;"Yes",K64&lt;&gt;LOWER(K64),ISNUMBER(SEARCH(" ",K64)),O64&lt;&gt;LOWER(O64),ISNUMBER(SEARCH(" ",O64)),AND(OR(B64="repair",B64="bridge"),P64=""),AND(OR(B64="repair",B64="bridge"),Q64=""),AND(U64&lt;&gt;"",V64=""),AND(U64&lt;&gt;"",NOT(OR(RIGHT(LOWER(U64),5)=".webp",RIGHT(LOWER(U64),4)=".png",RIGHT(LOWER(U64),4)=".jpg",RIGHT(LOWER(U64),5)=".jpeg")))),"Needs Fix",IF(OR(LEN(J64)&lt;40,Z64&lt;&gt;"OK",AB64&lt;&gt;"OK",R64="",AND(OR(B64="easyBoss",B64="mediumBoss",B64="finalBoss",B64="legendaryBoss"),W64&lt;&gt;"Yes")),"Warning","Ready")))</f>
        <v/>
      </c>
      <c r="AD64" s="11" t="str">
        <f>IF(AC64="","",IF(AC64="Ready","Ready",IF(A64="","Missing QuestionID; ","")&amp;IF(B64="","Missing Pool; ",IF(ISNA(MATCH(B64,Lists!$A$2:$A$12,0)),"Invalid Pool; ",""))&amp;IF(C64="","Missing Difficulty; ",IF(ISNA(MATCH(C64,Lists!$B$2:$B$9,0)),"Invalid Difficulty; ",""))&amp;IF(D64="","Missing QuestionText; ","")&amp;IF(E64="","Missing OptionA; ","")&amp;IF(F64="","Missing OptionB; ","")&amp;IF(G64="","Missing OptionC; ","")&amp;IF(H64="","Missing OptionD; ","")&amp;IF(I64="","Missing CorrectAnswer; ",IF(ISNA(MATCH(I64,Lists!$C$2:$C$5,0)),"CorrectAnswer must be A, B, C, or D; ",""))&amp;IF(J64="","Missing Feedback; ",IF(LEN(J64)&lt;40,"Feedback may be too short; ",""))&amp;IF(K64="","Missing Tag; ",IF(OR(K64&lt;&gt;LOWER(K64),ISNUMBER(SEARCH(" ",K64))),"Tag must be lowercase with no spaces; ",""))&amp;IF(L64="","Missing Type; ",IF(ISNA(MATCH(L64,Lists!$D$2:$D$10,0)),"Invalid Type; ",""))&amp;IF(M64="","Missing Objective; ","")&amp;IF(N64="","Missing ObjectiveLabel; ","")&amp;IF(O64="","Missing PrimarySkill; ",IF(OR(O64&lt;&gt;LOWER(O64),ISNUMBER(SEARCH(" ",O64))),"PrimarySkill must be lowercase with no spaces; ",""))&amp;IF(AND(OR(B64="repair",B64="bridge"),P64=""),"Repair/Bridge item needs RepairSkill; ","")&amp;IF(AND(OR(B64="repair",B64="bridge"),Q64=""),"Repair/Bridge item needs CommonError; ","")&amp;IF(R64="","ConceptCluster recommended; ","")&amp;IF(AND(U64&lt;&gt;"",V64=""),"ImageAccessibilityNote required when ImageFile is used; ","")&amp;IF(AND(U64&lt;&gt;"",NOT(OR(RIGHT(LOWER(U64),5)=".webp",RIGHT(LOWER(U64),4)=".png",RIGHT(LOWER(U64),4)=".jpg",RIGHT(LOWER(U64),5)=".jpeg"))),"Invalid image extension; ","")&amp;IF(W64="","Missing BossEligible; ",IF(ISNA(MATCH(W64,Lists!$E$2:$E$3,0)),"BossEligible must be Yes or No; ",""))&amp;IF(X64&lt;&gt;"Yes","Correct answer has not been verified; ","")&amp;IF(AA64&lt;&gt;"OK",AA64&amp;"; ","")&amp;IF(AB64&lt;&gt;"OK",AB64&amp;"; ","")&amp;IF(Z64&lt;&gt;"OK",Z64&amp;"; ","")&amp;IF(AND(OR(B64="easyBoss",B64="mediumBoss",B64="finalBoss",B64="legendaryBoss"),W64&lt;&gt;"Yes"),"Boss-pool item should be BossEligible = Yes; ","")))</f>
        <v/>
      </c>
      <c r="AE64" s="11" t="str">
        <f t="shared" si="3"/>
        <v/>
      </c>
    </row>
    <row r="65" spans="1:31" ht="45" customHeight="1">
      <c r="A65" s="15"/>
      <c r="B65" s="15"/>
      <c r="C65" s="15"/>
      <c r="D65" s="12"/>
      <c r="E65" s="12"/>
      <c r="F65" s="12"/>
      <c r="G65" s="12"/>
      <c r="H65" s="12"/>
      <c r="I65" s="15"/>
      <c r="J65" s="12"/>
      <c r="K65" s="12"/>
      <c r="L65" s="12"/>
      <c r="M65" s="12"/>
      <c r="N65" s="12"/>
      <c r="O65" s="13"/>
      <c r="P65" s="13"/>
      <c r="Q65" s="13"/>
      <c r="R65" s="13"/>
      <c r="S65" s="13"/>
      <c r="T65" s="13"/>
      <c r="U65" s="14"/>
      <c r="V65" s="14"/>
      <c r="W65" s="16"/>
      <c r="X65" s="16"/>
      <c r="Y65" s="14"/>
      <c r="Z65" s="17" t="str">
        <f t="shared" si="0"/>
        <v/>
      </c>
      <c r="AA65" s="17" t="str">
        <f t="shared" si="1"/>
        <v/>
      </c>
      <c r="AB65" s="17" t="str">
        <f t="shared" si="2"/>
        <v/>
      </c>
      <c r="AC65" s="17" t="str">
        <f>IF(COUNTA(A65:Y65)=0,"",IF(OR(A65="",B65="",C65="",D65="",E65="",F65="",G65="",H65="",I65="",J65="",K65="",L65="",M65="",N65="",O65="",W65="",X65="",COUNTIF($A$2:$A$301,A65)&gt;1,COUNTIF($D$2:$D$301,D65)&gt;1,ISNA(MATCH(B65,Lists!$A$2:$A$12,0)),ISNA(MATCH(C65,Lists!$B$2:$B$9,0)),ISNA(MATCH(I65,Lists!$C$2:$C$5,0)),ISNA(MATCH(L65,Lists!$D$2:$D$10,0)),ISNA(MATCH(W65,Lists!$E$2:$E$3,0)),X65&lt;&gt;"Yes",K65&lt;&gt;LOWER(K65),ISNUMBER(SEARCH(" ",K65)),O65&lt;&gt;LOWER(O65),ISNUMBER(SEARCH(" ",O65)),AND(OR(B65="repair",B65="bridge"),P65=""),AND(OR(B65="repair",B65="bridge"),Q65=""),AND(U65&lt;&gt;"",V65=""),AND(U65&lt;&gt;"",NOT(OR(RIGHT(LOWER(U65),5)=".webp",RIGHT(LOWER(U65),4)=".png",RIGHT(LOWER(U65),4)=".jpg",RIGHT(LOWER(U65),5)=".jpeg")))),"Needs Fix",IF(OR(LEN(J65)&lt;40,Z65&lt;&gt;"OK",AB65&lt;&gt;"OK",R65="",AND(OR(B65="easyBoss",B65="mediumBoss",B65="finalBoss",B65="legendaryBoss"),W65&lt;&gt;"Yes")),"Warning","Ready")))</f>
        <v/>
      </c>
      <c r="AD65" s="11" t="str">
        <f>IF(AC65="","",IF(AC65="Ready","Ready",IF(A65="","Missing QuestionID; ","")&amp;IF(B65="","Missing Pool; ",IF(ISNA(MATCH(B65,Lists!$A$2:$A$12,0)),"Invalid Pool; ",""))&amp;IF(C65="","Missing Difficulty; ",IF(ISNA(MATCH(C65,Lists!$B$2:$B$9,0)),"Invalid Difficulty; ",""))&amp;IF(D65="","Missing QuestionText; ","")&amp;IF(E65="","Missing OptionA; ","")&amp;IF(F65="","Missing OptionB; ","")&amp;IF(G65="","Missing OptionC; ","")&amp;IF(H65="","Missing OptionD; ","")&amp;IF(I65="","Missing CorrectAnswer; ",IF(ISNA(MATCH(I65,Lists!$C$2:$C$5,0)),"CorrectAnswer must be A, B, C, or D; ",""))&amp;IF(J65="","Missing Feedback; ",IF(LEN(J65)&lt;40,"Feedback may be too short; ",""))&amp;IF(K65="","Missing Tag; ",IF(OR(K65&lt;&gt;LOWER(K65),ISNUMBER(SEARCH(" ",K65))),"Tag must be lowercase with no spaces; ",""))&amp;IF(L65="","Missing Type; ",IF(ISNA(MATCH(L65,Lists!$D$2:$D$10,0)),"Invalid Type; ",""))&amp;IF(M65="","Missing Objective; ","")&amp;IF(N65="","Missing ObjectiveLabel; ","")&amp;IF(O65="","Missing PrimarySkill; ",IF(OR(O65&lt;&gt;LOWER(O65),ISNUMBER(SEARCH(" ",O65))),"PrimarySkill must be lowercase with no spaces; ",""))&amp;IF(AND(OR(B65="repair",B65="bridge"),P65=""),"Repair/Bridge item needs RepairSkill; ","")&amp;IF(AND(OR(B65="repair",B65="bridge"),Q65=""),"Repair/Bridge item needs CommonError; ","")&amp;IF(R65="","ConceptCluster recommended; ","")&amp;IF(AND(U65&lt;&gt;"",V65=""),"ImageAccessibilityNote required when ImageFile is used; ","")&amp;IF(AND(U65&lt;&gt;"",NOT(OR(RIGHT(LOWER(U65),5)=".webp",RIGHT(LOWER(U65),4)=".png",RIGHT(LOWER(U65),4)=".jpg",RIGHT(LOWER(U65),5)=".jpeg"))),"Invalid image extension; ","")&amp;IF(W65="","Missing BossEligible; ",IF(ISNA(MATCH(W65,Lists!$E$2:$E$3,0)),"BossEligible must be Yes or No; ",""))&amp;IF(X65&lt;&gt;"Yes","Correct answer has not been verified; ","")&amp;IF(AA65&lt;&gt;"OK",AA65&amp;"; ","")&amp;IF(AB65&lt;&gt;"OK",AB65&amp;"; ","")&amp;IF(Z65&lt;&gt;"OK",Z65&amp;"; ","")&amp;IF(AND(OR(B65="easyBoss",B65="mediumBoss",B65="finalBoss",B65="legendaryBoss"),W65&lt;&gt;"Yes"),"Boss-pool item should be BossEligible = Yes; ","")))</f>
        <v/>
      </c>
      <c r="AE65" s="11" t="str">
        <f t="shared" si="3"/>
        <v/>
      </c>
    </row>
    <row r="66" spans="1:31" ht="45" customHeight="1">
      <c r="A66" s="15"/>
      <c r="B66" s="15"/>
      <c r="C66" s="15"/>
      <c r="D66" s="12"/>
      <c r="E66" s="12"/>
      <c r="F66" s="12"/>
      <c r="G66" s="12"/>
      <c r="H66" s="12"/>
      <c r="I66" s="15"/>
      <c r="J66" s="12"/>
      <c r="K66" s="12"/>
      <c r="L66" s="12"/>
      <c r="M66" s="12"/>
      <c r="N66" s="12"/>
      <c r="O66" s="13"/>
      <c r="P66" s="13"/>
      <c r="Q66" s="13"/>
      <c r="R66" s="13"/>
      <c r="S66" s="13"/>
      <c r="T66" s="13"/>
      <c r="U66" s="14"/>
      <c r="V66" s="14"/>
      <c r="W66" s="16"/>
      <c r="X66" s="16"/>
      <c r="Y66" s="14"/>
      <c r="Z66" s="17" t="str">
        <f t="shared" ref="Z66:Z129" si="4">IF(A66="","",IF(I66="A",IF(LEN(E66)&gt;=MAX(LEN(F66),LEN(G66),LEN(H66))+12,"Review: correct option much longer","OK"),IF(I66="B",IF(LEN(F66)&gt;=MAX(LEN(E66),LEN(G66),LEN(H66))+12,"Review: correct option much longer","OK"),IF(I66="C",IF(LEN(G66)&gt;=MAX(LEN(E66),LEN(F66),LEN(H66))+12,"Review: correct option much longer","OK"),IF(I66="D",IF(LEN(H66)&gt;=MAX(LEN(E66),LEN(F66),LEN(G66))+12,"Review: correct option much longer","OK"),"Check answer")))))</f>
        <v/>
      </c>
      <c r="AA66" s="17" t="str">
        <f t="shared" ref="AA66:AA129" si="5">IF(A66="","",IF(COUNTIF($A$2:$A$301,A66)&gt;1,"Duplicate ID",IF(COUNTIF($D$2:$D$301,D66)&gt;1,"Duplicate question text","OK")))</f>
        <v/>
      </c>
      <c r="AB66" s="17" t="str">
        <f t="shared" ref="AB66:AB129" si="6">IF(A66="","",IF(OR(AND(B66="easy",A66&gt;=1,A66&lt;=99),AND(B66="medium",A66&gt;=100,A66&lt;=199),AND(B66="hard",A66&gt;=200,A66&lt;=299),AND(B66="elite",A66&gt;=300,A66&lt;=399),AND(B66="easyBoss",A66&gt;=2000,A66&lt;=2999),AND(B66="mediumBoss",A66&gt;=3000,A66&lt;=3999),AND(B66="finalBoss",A66&gt;=4000,A66&lt;=4999),AND(B66="repair",A66&gt;=5000,A66&lt;=5999),AND(B66="bridge",A66&gt;=6000,A66&lt;=6999),AND(OR(B66="legendary",B66="legendaryBoss"),A66&gt;=9000)),"OK","Review ID range"))</f>
        <v/>
      </c>
      <c r="AC66" s="17" t="str">
        <f>IF(COUNTA(A66:Y66)=0,"",IF(OR(A66="",B66="",C66="",D66="",E66="",F66="",G66="",H66="",I66="",J66="",K66="",L66="",M66="",N66="",O66="",W66="",X66="",COUNTIF($A$2:$A$301,A66)&gt;1,COUNTIF($D$2:$D$301,D66)&gt;1,ISNA(MATCH(B66,Lists!$A$2:$A$12,0)),ISNA(MATCH(C66,Lists!$B$2:$B$9,0)),ISNA(MATCH(I66,Lists!$C$2:$C$5,0)),ISNA(MATCH(L66,Lists!$D$2:$D$10,0)),ISNA(MATCH(W66,Lists!$E$2:$E$3,0)),X66&lt;&gt;"Yes",K66&lt;&gt;LOWER(K66),ISNUMBER(SEARCH(" ",K66)),O66&lt;&gt;LOWER(O66),ISNUMBER(SEARCH(" ",O66)),AND(OR(B66="repair",B66="bridge"),P66=""),AND(OR(B66="repair",B66="bridge"),Q66=""),AND(U66&lt;&gt;"",V66=""),AND(U66&lt;&gt;"",NOT(OR(RIGHT(LOWER(U66),5)=".webp",RIGHT(LOWER(U66),4)=".png",RIGHT(LOWER(U66),4)=".jpg",RIGHT(LOWER(U66),5)=".jpeg")))),"Needs Fix",IF(OR(LEN(J66)&lt;40,Z66&lt;&gt;"OK",AB66&lt;&gt;"OK",R66="",AND(OR(B66="easyBoss",B66="mediumBoss",B66="finalBoss",B66="legendaryBoss"),W66&lt;&gt;"Yes")),"Warning","Ready")))</f>
        <v/>
      </c>
      <c r="AD66" s="11" t="str">
        <f>IF(AC66="","",IF(AC66="Ready","Ready",IF(A66="","Missing QuestionID; ","")&amp;IF(B66="","Missing Pool; ",IF(ISNA(MATCH(B66,Lists!$A$2:$A$12,0)),"Invalid Pool; ",""))&amp;IF(C66="","Missing Difficulty; ",IF(ISNA(MATCH(C66,Lists!$B$2:$B$9,0)),"Invalid Difficulty; ",""))&amp;IF(D66="","Missing QuestionText; ","")&amp;IF(E66="","Missing OptionA; ","")&amp;IF(F66="","Missing OptionB; ","")&amp;IF(G66="","Missing OptionC; ","")&amp;IF(H66="","Missing OptionD; ","")&amp;IF(I66="","Missing CorrectAnswer; ",IF(ISNA(MATCH(I66,Lists!$C$2:$C$5,0)),"CorrectAnswer must be A, B, C, or D; ",""))&amp;IF(J66="","Missing Feedback; ",IF(LEN(J66)&lt;40,"Feedback may be too short; ",""))&amp;IF(K66="","Missing Tag; ",IF(OR(K66&lt;&gt;LOWER(K66),ISNUMBER(SEARCH(" ",K66))),"Tag must be lowercase with no spaces; ",""))&amp;IF(L66="","Missing Type; ",IF(ISNA(MATCH(L66,Lists!$D$2:$D$10,0)),"Invalid Type; ",""))&amp;IF(M66="","Missing Objective; ","")&amp;IF(N66="","Missing ObjectiveLabel; ","")&amp;IF(O66="","Missing PrimarySkill; ",IF(OR(O66&lt;&gt;LOWER(O66),ISNUMBER(SEARCH(" ",O66))),"PrimarySkill must be lowercase with no spaces; ",""))&amp;IF(AND(OR(B66="repair",B66="bridge"),P66=""),"Repair/Bridge item needs RepairSkill; ","")&amp;IF(AND(OR(B66="repair",B66="bridge"),Q66=""),"Repair/Bridge item needs CommonError; ","")&amp;IF(R66="","ConceptCluster recommended; ","")&amp;IF(AND(U66&lt;&gt;"",V66=""),"ImageAccessibilityNote required when ImageFile is used; ","")&amp;IF(AND(U66&lt;&gt;"",NOT(OR(RIGHT(LOWER(U66),5)=".webp",RIGHT(LOWER(U66),4)=".png",RIGHT(LOWER(U66),4)=".jpg",RIGHT(LOWER(U66),5)=".jpeg"))),"Invalid image extension; ","")&amp;IF(W66="","Missing BossEligible; ",IF(ISNA(MATCH(W66,Lists!$E$2:$E$3,0)),"BossEligible must be Yes or No; ",""))&amp;IF(X66&lt;&gt;"Yes","Correct answer has not been verified; ","")&amp;IF(AA66&lt;&gt;"OK",AA66&amp;"; ","")&amp;IF(AB66&lt;&gt;"OK",AB66&amp;"; ","")&amp;IF(Z66&lt;&gt;"OK",Z66&amp;"; ","")&amp;IF(AND(OR(B66="easyBoss",B66="mediumBoss",B66="finalBoss",B66="legendaryBoss"),W66&lt;&gt;"Yes"),"Boss-pool item should be BossEligible = Yes; ","")))</f>
        <v/>
      </c>
      <c r="AE66" s="11" t="str">
        <f t="shared" ref="AE66:AE129" si="7">IF(OR(AC66="Needs Fix",AC66=""),"","{ id:"&amp;A66&amp;", q:"&amp;CHAR(34)&amp;SUBSTITUTE(D66,CHAR(34),CHAR(92)&amp;CHAR(34))&amp;CHAR(34)&amp;", options:["&amp;CHAR(34)&amp;SUBSTITUTE(E66,CHAR(34),CHAR(92)&amp;CHAR(34))&amp;CHAR(34)&amp;","&amp;CHAR(34)&amp;SUBSTITUTE(F66,CHAR(34),CHAR(92)&amp;CHAR(34))&amp;CHAR(34)&amp;","&amp;CHAR(34)&amp;SUBSTITUTE(G66,CHAR(34),CHAR(92)&amp;CHAR(34))&amp;CHAR(34)&amp;","&amp;CHAR(34)&amp;SUBSTITUTE(H66,CHAR(34),CHAR(92)&amp;CHAR(34))&amp;CHAR(34)&amp;"], a:"&amp;IF(I66="A",0,IF(I66="B",1,IF(I66="C",2,3)))&amp;", tag:"&amp;CHAR(34)&amp;K66&amp;CHAR(34)&amp;", type:"&amp;CHAR(34)&amp;L66&amp;CHAR(34)&amp;", objective:"&amp;CHAR(34)&amp;M66&amp;CHAR(34)&amp;", primarySkill:"&amp;CHAR(34)&amp;O66&amp;CHAR(34)&amp;IF(S66&lt;&gt;"",", secondarySkills:["&amp;CHAR(34)&amp;SUBSTITUTE(SUBSTITUTE(S66," ",""),",",CHAR(34)&amp;","&amp;CHAR(34))&amp;CHAR(34)&amp;"]","")&amp;IF(P66&lt;&gt;"",", repairSkill:"&amp;CHAR(34)&amp;P66&amp;CHAR(34),"")&amp;IF(Q66&lt;&gt;"",", commonError:"&amp;CHAR(34)&amp;Q66&amp;CHAR(34),"")&amp;", difficulty:"&amp;CHAR(34)&amp;C66&amp;CHAR(34)&amp;IF(R66&lt;&gt;"",", conceptCluster:"&amp;CHAR(34)&amp;R66&amp;CHAR(34),"")&amp;IF(T66&lt;&gt;"",", hint:"&amp;CHAR(34)&amp;SUBSTITUTE(T66,CHAR(34),CHAR(92)&amp;CHAR(34))&amp;CHAR(34),"")&amp;IF(U66&lt;&gt;"",", image:"&amp;CHAR(34)&amp;U66&amp;CHAR(34),"")&amp;", feedback:"&amp;CHAR(34)&amp;SUBSTITUTE(J66,CHAR(34),CHAR(92)&amp;CHAR(34))&amp;CHAR(34)&amp;" },")</f>
        <v/>
      </c>
    </row>
    <row r="67" spans="1:31" ht="45" customHeight="1">
      <c r="A67" s="15"/>
      <c r="B67" s="15"/>
      <c r="C67" s="15"/>
      <c r="D67" s="12"/>
      <c r="E67" s="12"/>
      <c r="F67" s="12"/>
      <c r="G67" s="12"/>
      <c r="H67" s="12"/>
      <c r="I67" s="15"/>
      <c r="J67" s="12"/>
      <c r="K67" s="12"/>
      <c r="L67" s="12"/>
      <c r="M67" s="12"/>
      <c r="N67" s="12"/>
      <c r="O67" s="13"/>
      <c r="P67" s="13"/>
      <c r="Q67" s="13"/>
      <c r="R67" s="13"/>
      <c r="S67" s="13"/>
      <c r="T67" s="13"/>
      <c r="U67" s="14"/>
      <c r="V67" s="14"/>
      <c r="W67" s="16"/>
      <c r="X67" s="16"/>
      <c r="Y67" s="14"/>
      <c r="Z67" s="17" t="str">
        <f t="shared" si="4"/>
        <v/>
      </c>
      <c r="AA67" s="17" t="str">
        <f t="shared" si="5"/>
        <v/>
      </c>
      <c r="AB67" s="17" t="str">
        <f t="shared" si="6"/>
        <v/>
      </c>
      <c r="AC67" s="17" t="str">
        <f>IF(COUNTA(A67:Y67)=0,"",IF(OR(A67="",B67="",C67="",D67="",E67="",F67="",G67="",H67="",I67="",J67="",K67="",L67="",M67="",N67="",O67="",W67="",X67="",COUNTIF($A$2:$A$301,A67)&gt;1,COUNTIF($D$2:$D$301,D67)&gt;1,ISNA(MATCH(B67,Lists!$A$2:$A$12,0)),ISNA(MATCH(C67,Lists!$B$2:$B$9,0)),ISNA(MATCH(I67,Lists!$C$2:$C$5,0)),ISNA(MATCH(L67,Lists!$D$2:$D$10,0)),ISNA(MATCH(W67,Lists!$E$2:$E$3,0)),X67&lt;&gt;"Yes",K67&lt;&gt;LOWER(K67),ISNUMBER(SEARCH(" ",K67)),O67&lt;&gt;LOWER(O67),ISNUMBER(SEARCH(" ",O67)),AND(OR(B67="repair",B67="bridge"),P67=""),AND(OR(B67="repair",B67="bridge"),Q67=""),AND(U67&lt;&gt;"",V67=""),AND(U67&lt;&gt;"",NOT(OR(RIGHT(LOWER(U67),5)=".webp",RIGHT(LOWER(U67),4)=".png",RIGHT(LOWER(U67),4)=".jpg",RIGHT(LOWER(U67),5)=".jpeg")))),"Needs Fix",IF(OR(LEN(J67)&lt;40,Z67&lt;&gt;"OK",AB67&lt;&gt;"OK",R67="",AND(OR(B67="easyBoss",B67="mediumBoss",B67="finalBoss",B67="legendaryBoss"),W67&lt;&gt;"Yes")),"Warning","Ready")))</f>
        <v/>
      </c>
      <c r="AD67" s="11" t="str">
        <f>IF(AC67="","",IF(AC67="Ready","Ready",IF(A67="","Missing QuestionID; ","")&amp;IF(B67="","Missing Pool; ",IF(ISNA(MATCH(B67,Lists!$A$2:$A$12,0)),"Invalid Pool; ",""))&amp;IF(C67="","Missing Difficulty; ",IF(ISNA(MATCH(C67,Lists!$B$2:$B$9,0)),"Invalid Difficulty; ",""))&amp;IF(D67="","Missing QuestionText; ","")&amp;IF(E67="","Missing OptionA; ","")&amp;IF(F67="","Missing OptionB; ","")&amp;IF(G67="","Missing OptionC; ","")&amp;IF(H67="","Missing OptionD; ","")&amp;IF(I67="","Missing CorrectAnswer; ",IF(ISNA(MATCH(I67,Lists!$C$2:$C$5,0)),"CorrectAnswer must be A, B, C, or D; ",""))&amp;IF(J67="","Missing Feedback; ",IF(LEN(J67)&lt;40,"Feedback may be too short; ",""))&amp;IF(K67="","Missing Tag; ",IF(OR(K67&lt;&gt;LOWER(K67),ISNUMBER(SEARCH(" ",K67))),"Tag must be lowercase with no spaces; ",""))&amp;IF(L67="","Missing Type; ",IF(ISNA(MATCH(L67,Lists!$D$2:$D$10,0)),"Invalid Type; ",""))&amp;IF(M67="","Missing Objective; ","")&amp;IF(N67="","Missing ObjectiveLabel; ","")&amp;IF(O67="","Missing PrimarySkill; ",IF(OR(O67&lt;&gt;LOWER(O67),ISNUMBER(SEARCH(" ",O67))),"PrimarySkill must be lowercase with no spaces; ",""))&amp;IF(AND(OR(B67="repair",B67="bridge"),P67=""),"Repair/Bridge item needs RepairSkill; ","")&amp;IF(AND(OR(B67="repair",B67="bridge"),Q67=""),"Repair/Bridge item needs CommonError; ","")&amp;IF(R67="","ConceptCluster recommended; ","")&amp;IF(AND(U67&lt;&gt;"",V67=""),"ImageAccessibilityNote required when ImageFile is used; ","")&amp;IF(AND(U67&lt;&gt;"",NOT(OR(RIGHT(LOWER(U67),5)=".webp",RIGHT(LOWER(U67),4)=".png",RIGHT(LOWER(U67),4)=".jpg",RIGHT(LOWER(U67),5)=".jpeg"))),"Invalid image extension; ","")&amp;IF(W67="","Missing BossEligible; ",IF(ISNA(MATCH(W67,Lists!$E$2:$E$3,0)),"BossEligible must be Yes or No; ",""))&amp;IF(X67&lt;&gt;"Yes","Correct answer has not been verified; ","")&amp;IF(AA67&lt;&gt;"OK",AA67&amp;"; ","")&amp;IF(AB67&lt;&gt;"OK",AB67&amp;"; ","")&amp;IF(Z67&lt;&gt;"OK",Z67&amp;"; ","")&amp;IF(AND(OR(B67="easyBoss",B67="mediumBoss",B67="finalBoss",B67="legendaryBoss"),W67&lt;&gt;"Yes"),"Boss-pool item should be BossEligible = Yes; ","")))</f>
        <v/>
      </c>
      <c r="AE67" s="11" t="str">
        <f t="shared" si="7"/>
        <v/>
      </c>
    </row>
    <row r="68" spans="1:31" ht="45" customHeight="1">
      <c r="A68" s="15"/>
      <c r="B68" s="15"/>
      <c r="C68" s="15"/>
      <c r="D68" s="12"/>
      <c r="E68" s="12"/>
      <c r="F68" s="12"/>
      <c r="G68" s="12"/>
      <c r="H68" s="12"/>
      <c r="I68" s="15"/>
      <c r="J68" s="12"/>
      <c r="K68" s="12"/>
      <c r="L68" s="12"/>
      <c r="M68" s="12"/>
      <c r="N68" s="12"/>
      <c r="O68" s="13"/>
      <c r="P68" s="13"/>
      <c r="Q68" s="13"/>
      <c r="R68" s="13"/>
      <c r="S68" s="13"/>
      <c r="T68" s="13"/>
      <c r="U68" s="14"/>
      <c r="V68" s="14"/>
      <c r="W68" s="16"/>
      <c r="X68" s="16"/>
      <c r="Y68" s="14"/>
      <c r="Z68" s="17" t="str">
        <f t="shared" si="4"/>
        <v/>
      </c>
      <c r="AA68" s="17" t="str">
        <f t="shared" si="5"/>
        <v/>
      </c>
      <c r="AB68" s="17" t="str">
        <f t="shared" si="6"/>
        <v/>
      </c>
      <c r="AC68" s="17" t="str">
        <f>IF(COUNTA(A68:Y68)=0,"",IF(OR(A68="",B68="",C68="",D68="",E68="",F68="",G68="",H68="",I68="",J68="",K68="",L68="",M68="",N68="",O68="",W68="",X68="",COUNTIF($A$2:$A$301,A68)&gt;1,COUNTIF($D$2:$D$301,D68)&gt;1,ISNA(MATCH(B68,Lists!$A$2:$A$12,0)),ISNA(MATCH(C68,Lists!$B$2:$B$9,0)),ISNA(MATCH(I68,Lists!$C$2:$C$5,0)),ISNA(MATCH(L68,Lists!$D$2:$D$10,0)),ISNA(MATCH(W68,Lists!$E$2:$E$3,0)),X68&lt;&gt;"Yes",K68&lt;&gt;LOWER(K68),ISNUMBER(SEARCH(" ",K68)),O68&lt;&gt;LOWER(O68),ISNUMBER(SEARCH(" ",O68)),AND(OR(B68="repair",B68="bridge"),P68=""),AND(OR(B68="repair",B68="bridge"),Q68=""),AND(U68&lt;&gt;"",V68=""),AND(U68&lt;&gt;"",NOT(OR(RIGHT(LOWER(U68),5)=".webp",RIGHT(LOWER(U68),4)=".png",RIGHT(LOWER(U68),4)=".jpg",RIGHT(LOWER(U68),5)=".jpeg")))),"Needs Fix",IF(OR(LEN(J68)&lt;40,Z68&lt;&gt;"OK",AB68&lt;&gt;"OK",R68="",AND(OR(B68="easyBoss",B68="mediumBoss",B68="finalBoss",B68="legendaryBoss"),W68&lt;&gt;"Yes")),"Warning","Ready")))</f>
        <v/>
      </c>
      <c r="AD68" s="11" t="str">
        <f>IF(AC68="","",IF(AC68="Ready","Ready",IF(A68="","Missing QuestionID; ","")&amp;IF(B68="","Missing Pool; ",IF(ISNA(MATCH(B68,Lists!$A$2:$A$12,0)),"Invalid Pool; ",""))&amp;IF(C68="","Missing Difficulty; ",IF(ISNA(MATCH(C68,Lists!$B$2:$B$9,0)),"Invalid Difficulty; ",""))&amp;IF(D68="","Missing QuestionText; ","")&amp;IF(E68="","Missing OptionA; ","")&amp;IF(F68="","Missing OptionB; ","")&amp;IF(G68="","Missing OptionC; ","")&amp;IF(H68="","Missing OptionD; ","")&amp;IF(I68="","Missing CorrectAnswer; ",IF(ISNA(MATCH(I68,Lists!$C$2:$C$5,0)),"CorrectAnswer must be A, B, C, or D; ",""))&amp;IF(J68="","Missing Feedback; ",IF(LEN(J68)&lt;40,"Feedback may be too short; ",""))&amp;IF(K68="","Missing Tag; ",IF(OR(K68&lt;&gt;LOWER(K68),ISNUMBER(SEARCH(" ",K68))),"Tag must be lowercase with no spaces; ",""))&amp;IF(L68="","Missing Type; ",IF(ISNA(MATCH(L68,Lists!$D$2:$D$10,0)),"Invalid Type; ",""))&amp;IF(M68="","Missing Objective; ","")&amp;IF(N68="","Missing ObjectiveLabel; ","")&amp;IF(O68="","Missing PrimarySkill; ",IF(OR(O68&lt;&gt;LOWER(O68),ISNUMBER(SEARCH(" ",O68))),"PrimarySkill must be lowercase with no spaces; ",""))&amp;IF(AND(OR(B68="repair",B68="bridge"),P68=""),"Repair/Bridge item needs RepairSkill; ","")&amp;IF(AND(OR(B68="repair",B68="bridge"),Q68=""),"Repair/Bridge item needs CommonError; ","")&amp;IF(R68="","ConceptCluster recommended; ","")&amp;IF(AND(U68&lt;&gt;"",V68=""),"ImageAccessibilityNote required when ImageFile is used; ","")&amp;IF(AND(U68&lt;&gt;"",NOT(OR(RIGHT(LOWER(U68),5)=".webp",RIGHT(LOWER(U68),4)=".png",RIGHT(LOWER(U68),4)=".jpg",RIGHT(LOWER(U68),5)=".jpeg"))),"Invalid image extension; ","")&amp;IF(W68="","Missing BossEligible; ",IF(ISNA(MATCH(W68,Lists!$E$2:$E$3,0)),"BossEligible must be Yes or No; ",""))&amp;IF(X68&lt;&gt;"Yes","Correct answer has not been verified; ","")&amp;IF(AA68&lt;&gt;"OK",AA68&amp;"; ","")&amp;IF(AB68&lt;&gt;"OK",AB68&amp;"; ","")&amp;IF(Z68&lt;&gt;"OK",Z68&amp;"; ","")&amp;IF(AND(OR(B68="easyBoss",B68="mediumBoss",B68="finalBoss",B68="legendaryBoss"),W68&lt;&gt;"Yes"),"Boss-pool item should be BossEligible = Yes; ","")))</f>
        <v/>
      </c>
      <c r="AE68" s="11" t="str">
        <f t="shared" si="7"/>
        <v/>
      </c>
    </row>
    <row r="69" spans="1:31" ht="45" customHeight="1">
      <c r="A69" s="15"/>
      <c r="B69" s="15"/>
      <c r="C69" s="15"/>
      <c r="D69" s="12"/>
      <c r="E69" s="12"/>
      <c r="F69" s="12"/>
      <c r="G69" s="12"/>
      <c r="H69" s="12"/>
      <c r="I69" s="15"/>
      <c r="J69" s="12"/>
      <c r="K69" s="12"/>
      <c r="L69" s="12"/>
      <c r="M69" s="12"/>
      <c r="N69" s="12"/>
      <c r="O69" s="13"/>
      <c r="P69" s="13"/>
      <c r="Q69" s="13"/>
      <c r="R69" s="13"/>
      <c r="S69" s="13"/>
      <c r="T69" s="13"/>
      <c r="U69" s="14"/>
      <c r="V69" s="14"/>
      <c r="W69" s="16"/>
      <c r="X69" s="16"/>
      <c r="Y69" s="14"/>
      <c r="Z69" s="17" t="str">
        <f t="shared" si="4"/>
        <v/>
      </c>
      <c r="AA69" s="17" t="str">
        <f t="shared" si="5"/>
        <v/>
      </c>
      <c r="AB69" s="17" t="str">
        <f t="shared" si="6"/>
        <v/>
      </c>
      <c r="AC69" s="17" t="str">
        <f>IF(COUNTA(A69:Y69)=0,"",IF(OR(A69="",B69="",C69="",D69="",E69="",F69="",G69="",H69="",I69="",J69="",K69="",L69="",M69="",N69="",O69="",W69="",X69="",COUNTIF($A$2:$A$301,A69)&gt;1,COUNTIF($D$2:$D$301,D69)&gt;1,ISNA(MATCH(B69,Lists!$A$2:$A$12,0)),ISNA(MATCH(C69,Lists!$B$2:$B$9,0)),ISNA(MATCH(I69,Lists!$C$2:$C$5,0)),ISNA(MATCH(L69,Lists!$D$2:$D$10,0)),ISNA(MATCH(W69,Lists!$E$2:$E$3,0)),X69&lt;&gt;"Yes",K69&lt;&gt;LOWER(K69),ISNUMBER(SEARCH(" ",K69)),O69&lt;&gt;LOWER(O69),ISNUMBER(SEARCH(" ",O69)),AND(OR(B69="repair",B69="bridge"),P69=""),AND(OR(B69="repair",B69="bridge"),Q69=""),AND(U69&lt;&gt;"",V69=""),AND(U69&lt;&gt;"",NOT(OR(RIGHT(LOWER(U69),5)=".webp",RIGHT(LOWER(U69),4)=".png",RIGHT(LOWER(U69),4)=".jpg",RIGHT(LOWER(U69),5)=".jpeg")))),"Needs Fix",IF(OR(LEN(J69)&lt;40,Z69&lt;&gt;"OK",AB69&lt;&gt;"OK",R69="",AND(OR(B69="easyBoss",B69="mediumBoss",B69="finalBoss",B69="legendaryBoss"),W69&lt;&gt;"Yes")),"Warning","Ready")))</f>
        <v/>
      </c>
      <c r="AD69" s="11" t="str">
        <f>IF(AC69="","",IF(AC69="Ready","Ready",IF(A69="","Missing QuestionID; ","")&amp;IF(B69="","Missing Pool; ",IF(ISNA(MATCH(B69,Lists!$A$2:$A$12,0)),"Invalid Pool; ",""))&amp;IF(C69="","Missing Difficulty; ",IF(ISNA(MATCH(C69,Lists!$B$2:$B$9,0)),"Invalid Difficulty; ",""))&amp;IF(D69="","Missing QuestionText; ","")&amp;IF(E69="","Missing OptionA; ","")&amp;IF(F69="","Missing OptionB; ","")&amp;IF(G69="","Missing OptionC; ","")&amp;IF(H69="","Missing OptionD; ","")&amp;IF(I69="","Missing CorrectAnswer; ",IF(ISNA(MATCH(I69,Lists!$C$2:$C$5,0)),"CorrectAnswer must be A, B, C, or D; ",""))&amp;IF(J69="","Missing Feedback; ",IF(LEN(J69)&lt;40,"Feedback may be too short; ",""))&amp;IF(K69="","Missing Tag; ",IF(OR(K69&lt;&gt;LOWER(K69),ISNUMBER(SEARCH(" ",K69))),"Tag must be lowercase with no spaces; ",""))&amp;IF(L69="","Missing Type; ",IF(ISNA(MATCH(L69,Lists!$D$2:$D$10,0)),"Invalid Type; ",""))&amp;IF(M69="","Missing Objective; ","")&amp;IF(N69="","Missing ObjectiveLabel; ","")&amp;IF(O69="","Missing PrimarySkill; ",IF(OR(O69&lt;&gt;LOWER(O69),ISNUMBER(SEARCH(" ",O69))),"PrimarySkill must be lowercase with no spaces; ",""))&amp;IF(AND(OR(B69="repair",B69="bridge"),P69=""),"Repair/Bridge item needs RepairSkill; ","")&amp;IF(AND(OR(B69="repair",B69="bridge"),Q69=""),"Repair/Bridge item needs CommonError; ","")&amp;IF(R69="","ConceptCluster recommended; ","")&amp;IF(AND(U69&lt;&gt;"",V69=""),"ImageAccessibilityNote required when ImageFile is used; ","")&amp;IF(AND(U69&lt;&gt;"",NOT(OR(RIGHT(LOWER(U69),5)=".webp",RIGHT(LOWER(U69),4)=".png",RIGHT(LOWER(U69),4)=".jpg",RIGHT(LOWER(U69),5)=".jpeg"))),"Invalid image extension; ","")&amp;IF(W69="","Missing BossEligible; ",IF(ISNA(MATCH(W69,Lists!$E$2:$E$3,0)),"BossEligible must be Yes or No; ",""))&amp;IF(X69&lt;&gt;"Yes","Correct answer has not been verified; ","")&amp;IF(AA69&lt;&gt;"OK",AA69&amp;"; ","")&amp;IF(AB69&lt;&gt;"OK",AB69&amp;"; ","")&amp;IF(Z69&lt;&gt;"OK",Z69&amp;"; ","")&amp;IF(AND(OR(B69="easyBoss",B69="mediumBoss",B69="finalBoss",B69="legendaryBoss"),W69&lt;&gt;"Yes"),"Boss-pool item should be BossEligible = Yes; ","")))</f>
        <v/>
      </c>
      <c r="AE69" s="11" t="str">
        <f t="shared" si="7"/>
        <v/>
      </c>
    </row>
    <row r="70" spans="1:31" ht="45" customHeight="1">
      <c r="A70" s="15"/>
      <c r="B70" s="15"/>
      <c r="C70" s="15"/>
      <c r="D70" s="12"/>
      <c r="E70" s="12"/>
      <c r="F70" s="12"/>
      <c r="G70" s="12"/>
      <c r="H70" s="12"/>
      <c r="I70" s="15"/>
      <c r="J70" s="12"/>
      <c r="K70" s="12"/>
      <c r="L70" s="12"/>
      <c r="M70" s="12"/>
      <c r="N70" s="12"/>
      <c r="O70" s="13"/>
      <c r="P70" s="13"/>
      <c r="Q70" s="13"/>
      <c r="R70" s="13"/>
      <c r="S70" s="13"/>
      <c r="T70" s="13"/>
      <c r="U70" s="14"/>
      <c r="V70" s="14"/>
      <c r="W70" s="16"/>
      <c r="X70" s="16"/>
      <c r="Y70" s="14"/>
      <c r="Z70" s="17" t="str">
        <f t="shared" si="4"/>
        <v/>
      </c>
      <c r="AA70" s="17" t="str">
        <f t="shared" si="5"/>
        <v/>
      </c>
      <c r="AB70" s="17" t="str">
        <f t="shared" si="6"/>
        <v/>
      </c>
      <c r="AC70" s="17" t="str">
        <f>IF(COUNTA(A70:Y70)=0,"",IF(OR(A70="",B70="",C70="",D70="",E70="",F70="",G70="",H70="",I70="",J70="",K70="",L70="",M70="",N70="",O70="",W70="",X70="",COUNTIF($A$2:$A$301,A70)&gt;1,COUNTIF($D$2:$D$301,D70)&gt;1,ISNA(MATCH(B70,Lists!$A$2:$A$12,0)),ISNA(MATCH(C70,Lists!$B$2:$B$9,0)),ISNA(MATCH(I70,Lists!$C$2:$C$5,0)),ISNA(MATCH(L70,Lists!$D$2:$D$10,0)),ISNA(MATCH(W70,Lists!$E$2:$E$3,0)),X70&lt;&gt;"Yes",K70&lt;&gt;LOWER(K70),ISNUMBER(SEARCH(" ",K70)),O70&lt;&gt;LOWER(O70),ISNUMBER(SEARCH(" ",O70)),AND(OR(B70="repair",B70="bridge"),P70=""),AND(OR(B70="repair",B70="bridge"),Q70=""),AND(U70&lt;&gt;"",V70=""),AND(U70&lt;&gt;"",NOT(OR(RIGHT(LOWER(U70),5)=".webp",RIGHT(LOWER(U70),4)=".png",RIGHT(LOWER(U70),4)=".jpg",RIGHT(LOWER(U70),5)=".jpeg")))),"Needs Fix",IF(OR(LEN(J70)&lt;40,Z70&lt;&gt;"OK",AB70&lt;&gt;"OK",R70="",AND(OR(B70="easyBoss",B70="mediumBoss",B70="finalBoss",B70="legendaryBoss"),W70&lt;&gt;"Yes")),"Warning","Ready")))</f>
        <v/>
      </c>
      <c r="AD70" s="11" t="str">
        <f>IF(AC70="","",IF(AC70="Ready","Ready",IF(A70="","Missing QuestionID; ","")&amp;IF(B70="","Missing Pool; ",IF(ISNA(MATCH(B70,Lists!$A$2:$A$12,0)),"Invalid Pool; ",""))&amp;IF(C70="","Missing Difficulty; ",IF(ISNA(MATCH(C70,Lists!$B$2:$B$9,0)),"Invalid Difficulty; ",""))&amp;IF(D70="","Missing QuestionText; ","")&amp;IF(E70="","Missing OptionA; ","")&amp;IF(F70="","Missing OptionB; ","")&amp;IF(G70="","Missing OptionC; ","")&amp;IF(H70="","Missing OptionD; ","")&amp;IF(I70="","Missing CorrectAnswer; ",IF(ISNA(MATCH(I70,Lists!$C$2:$C$5,0)),"CorrectAnswer must be A, B, C, or D; ",""))&amp;IF(J70="","Missing Feedback; ",IF(LEN(J70)&lt;40,"Feedback may be too short; ",""))&amp;IF(K70="","Missing Tag; ",IF(OR(K70&lt;&gt;LOWER(K70),ISNUMBER(SEARCH(" ",K70))),"Tag must be lowercase with no spaces; ",""))&amp;IF(L70="","Missing Type; ",IF(ISNA(MATCH(L70,Lists!$D$2:$D$10,0)),"Invalid Type; ",""))&amp;IF(M70="","Missing Objective; ","")&amp;IF(N70="","Missing ObjectiveLabel; ","")&amp;IF(O70="","Missing PrimarySkill; ",IF(OR(O70&lt;&gt;LOWER(O70),ISNUMBER(SEARCH(" ",O70))),"PrimarySkill must be lowercase with no spaces; ",""))&amp;IF(AND(OR(B70="repair",B70="bridge"),P70=""),"Repair/Bridge item needs RepairSkill; ","")&amp;IF(AND(OR(B70="repair",B70="bridge"),Q70=""),"Repair/Bridge item needs CommonError; ","")&amp;IF(R70="","ConceptCluster recommended; ","")&amp;IF(AND(U70&lt;&gt;"",V70=""),"ImageAccessibilityNote required when ImageFile is used; ","")&amp;IF(AND(U70&lt;&gt;"",NOT(OR(RIGHT(LOWER(U70),5)=".webp",RIGHT(LOWER(U70),4)=".png",RIGHT(LOWER(U70),4)=".jpg",RIGHT(LOWER(U70),5)=".jpeg"))),"Invalid image extension; ","")&amp;IF(W70="","Missing BossEligible; ",IF(ISNA(MATCH(W70,Lists!$E$2:$E$3,0)),"BossEligible must be Yes or No; ",""))&amp;IF(X70&lt;&gt;"Yes","Correct answer has not been verified; ","")&amp;IF(AA70&lt;&gt;"OK",AA70&amp;"; ","")&amp;IF(AB70&lt;&gt;"OK",AB70&amp;"; ","")&amp;IF(Z70&lt;&gt;"OK",Z70&amp;"; ","")&amp;IF(AND(OR(B70="easyBoss",B70="mediumBoss",B70="finalBoss",B70="legendaryBoss"),W70&lt;&gt;"Yes"),"Boss-pool item should be BossEligible = Yes; ","")))</f>
        <v/>
      </c>
      <c r="AE70" s="11" t="str">
        <f t="shared" si="7"/>
        <v/>
      </c>
    </row>
    <row r="71" spans="1:31" ht="45" customHeight="1">
      <c r="A71" s="15"/>
      <c r="B71" s="15"/>
      <c r="C71" s="15"/>
      <c r="D71" s="12"/>
      <c r="E71" s="12"/>
      <c r="F71" s="12"/>
      <c r="G71" s="12"/>
      <c r="H71" s="12"/>
      <c r="I71" s="15"/>
      <c r="J71" s="12"/>
      <c r="K71" s="12"/>
      <c r="L71" s="12"/>
      <c r="M71" s="12"/>
      <c r="N71" s="12"/>
      <c r="O71" s="13"/>
      <c r="P71" s="13"/>
      <c r="Q71" s="13"/>
      <c r="R71" s="13"/>
      <c r="S71" s="13"/>
      <c r="T71" s="13"/>
      <c r="U71" s="14"/>
      <c r="V71" s="14"/>
      <c r="W71" s="16"/>
      <c r="X71" s="16"/>
      <c r="Y71" s="14"/>
      <c r="Z71" s="17" t="str">
        <f t="shared" si="4"/>
        <v/>
      </c>
      <c r="AA71" s="17" t="str">
        <f t="shared" si="5"/>
        <v/>
      </c>
      <c r="AB71" s="17" t="str">
        <f t="shared" si="6"/>
        <v/>
      </c>
      <c r="AC71" s="17" t="str">
        <f>IF(COUNTA(A71:Y71)=0,"",IF(OR(A71="",B71="",C71="",D71="",E71="",F71="",G71="",H71="",I71="",J71="",K71="",L71="",M71="",N71="",O71="",W71="",X71="",COUNTIF($A$2:$A$301,A71)&gt;1,COUNTIF($D$2:$D$301,D71)&gt;1,ISNA(MATCH(B71,Lists!$A$2:$A$12,0)),ISNA(MATCH(C71,Lists!$B$2:$B$9,0)),ISNA(MATCH(I71,Lists!$C$2:$C$5,0)),ISNA(MATCH(L71,Lists!$D$2:$D$10,0)),ISNA(MATCH(W71,Lists!$E$2:$E$3,0)),X71&lt;&gt;"Yes",K71&lt;&gt;LOWER(K71),ISNUMBER(SEARCH(" ",K71)),O71&lt;&gt;LOWER(O71),ISNUMBER(SEARCH(" ",O71)),AND(OR(B71="repair",B71="bridge"),P71=""),AND(OR(B71="repair",B71="bridge"),Q71=""),AND(U71&lt;&gt;"",V71=""),AND(U71&lt;&gt;"",NOT(OR(RIGHT(LOWER(U71),5)=".webp",RIGHT(LOWER(U71),4)=".png",RIGHT(LOWER(U71),4)=".jpg",RIGHT(LOWER(U71),5)=".jpeg")))),"Needs Fix",IF(OR(LEN(J71)&lt;40,Z71&lt;&gt;"OK",AB71&lt;&gt;"OK",R71="",AND(OR(B71="easyBoss",B71="mediumBoss",B71="finalBoss",B71="legendaryBoss"),W71&lt;&gt;"Yes")),"Warning","Ready")))</f>
        <v/>
      </c>
      <c r="AD71" s="11" t="str">
        <f>IF(AC71="","",IF(AC71="Ready","Ready",IF(A71="","Missing QuestionID; ","")&amp;IF(B71="","Missing Pool; ",IF(ISNA(MATCH(B71,Lists!$A$2:$A$12,0)),"Invalid Pool; ",""))&amp;IF(C71="","Missing Difficulty; ",IF(ISNA(MATCH(C71,Lists!$B$2:$B$9,0)),"Invalid Difficulty; ",""))&amp;IF(D71="","Missing QuestionText; ","")&amp;IF(E71="","Missing OptionA; ","")&amp;IF(F71="","Missing OptionB; ","")&amp;IF(G71="","Missing OptionC; ","")&amp;IF(H71="","Missing OptionD; ","")&amp;IF(I71="","Missing CorrectAnswer; ",IF(ISNA(MATCH(I71,Lists!$C$2:$C$5,0)),"CorrectAnswer must be A, B, C, or D; ",""))&amp;IF(J71="","Missing Feedback; ",IF(LEN(J71)&lt;40,"Feedback may be too short; ",""))&amp;IF(K71="","Missing Tag; ",IF(OR(K71&lt;&gt;LOWER(K71),ISNUMBER(SEARCH(" ",K71))),"Tag must be lowercase with no spaces; ",""))&amp;IF(L71="","Missing Type; ",IF(ISNA(MATCH(L71,Lists!$D$2:$D$10,0)),"Invalid Type; ",""))&amp;IF(M71="","Missing Objective; ","")&amp;IF(N71="","Missing ObjectiveLabel; ","")&amp;IF(O71="","Missing PrimarySkill; ",IF(OR(O71&lt;&gt;LOWER(O71),ISNUMBER(SEARCH(" ",O71))),"PrimarySkill must be lowercase with no spaces; ",""))&amp;IF(AND(OR(B71="repair",B71="bridge"),P71=""),"Repair/Bridge item needs RepairSkill; ","")&amp;IF(AND(OR(B71="repair",B71="bridge"),Q71=""),"Repair/Bridge item needs CommonError; ","")&amp;IF(R71="","ConceptCluster recommended; ","")&amp;IF(AND(U71&lt;&gt;"",V71=""),"ImageAccessibilityNote required when ImageFile is used; ","")&amp;IF(AND(U71&lt;&gt;"",NOT(OR(RIGHT(LOWER(U71),5)=".webp",RIGHT(LOWER(U71),4)=".png",RIGHT(LOWER(U71),4)=".jpg",RIGHT(LOWER(U71),5)=".jpeg"))),"Invalid image extension; ","")&amp;IF(W71="","Missing BossEligible; ",IF(ISNA(MATCH(W71,Lists!$E$2:$E$3,0)),"BossEligible must be Yes or No; ",""))&amp;IF(X71&lt;&gt;"Yes","Correct answer has not been verified; ","")&amp;IF(AA71&lt;&gt;"OK",AA71&amp;"; ","")&amp;IF(AB71&lt;&gt;"OK",AB71&amp;"; ","")&amp;IF(Z71&lt;&gt;"OK",Z71&amp;"; ","")&amp;IF(AND(OR(B71="easyBoss",B71="mediumBoss",B71="finalBoss",B71="legendaryBoss"),W71&lt;&gt;"Yes"),"Boss-pool item should be BossEligible = Yes; ","")))</f>
        <v/>
      </c>
      <c r="AE71" s="11" t="str">
        <f t="shared" si="7"/>
        <v/>
      </c>
    </row>
    <row r="72" spans="1:31" ht="45" customHeight="1">
      <c r="A72" s="15"/>
      <c r="B72" s="15"/>
      <c r="C72" s="15"/>
      <c r="D72" s="12"/>
      <c r="E72" s="12"/>
      <c r="F72" s="12"/>
      <c r="G72" s="12"/>
      <c r="H72" s="12"/>
      <c r="I72" s="15"/>
      <c r="J72" s="12"/>
      <c r="K72" s="12"/>
      <c r="L72" s="12"/>
      <c r="M72" s="12"/>
      <c r="N72" s="12"/>
      <c r="O72" s="13"/>
      <c r="P72" s="13"/>
      <c r="Q72" s="13"/>
      <c r="R72" s="13"/>
      <c r="S72" s="13"/>
      <c r="T72" s="13"/>
      <c r="U72" s="14"/>
      <c r="V72" s="14"/>
      <c r="W72" s="16"/>
      <c r="X72" s="16"/>
      <c r="Y72" s="14"/>
      <c r="Z72" s="17" t="str">
        <f t="shared" si="4"/>
        <v/>
      </c>
      <c r="AA72" s="17" t="str">
        <f t="shared" si="5"/>
        <v/>
      </c>
      <c r="AB72" s="17" t="str">
        <f t="shared" si="6"/>
        <v/>
      </c>
      <c r="AC72" s="17" t="str">
        <f>IF(COUNTA(A72:Y72)=0,"",IF(OR(A72="",B72="",C72="",D72="",E72="",F72="",G72="",H72="",I72="",J72="",K72="",L72="",M72="",N72="",O72="",W72="",X72="",COUNTIF($A$2:$A$301,A72)&gt;1,COUNTIF($D$2:$D$301,D72)&gt;1,ISNA(MATCH(B72,Lists!$A$2:$A$12,0)),ISNA(MATCH(C72,Lists!$B$2:$B$9,0)),ISNA(MATCH(I72,Lists!$C$2:$C$5,0)),ISNA(MATCH(L72,Lists!$D$2:$D$10,0)),ISNA(MATCH(W72,Lists!$E$2:$E$3,0)),X72&lt;&gt;"Yes",K72&lt;&gt;LOWER(K72),ISNUMBER(SEARCH(" ",K72)),O72&lt;&gt;LOWER(O72),ISNUMBER(SEARCH(" ",O72)),AND(OR(B72="repair",B72="bridge"),P72=""),AND(OR(B72="repair",B72="bridge"),Q72=""),AND(U72&lt;&gt;"",V72=""),AND(U72&lt;&gt;"",NOT(OR(RIGHT(LOWER(U72),5)=".webp",RIGHT(LOWER(U72),4)=".png",RIGHT(LOWER(U72),4)=".jpg",RIGHT(LOWER(U72),5)=".jpeg")))),"Needs Fix",IF(OR(LEN(J72)&lt;40,Z72&lt;&gt;"OK",AB72&lt;&gt;"OK",R72="",AND(OR(B72="easyBoss",B72="mediumBoss",B72="finalBoss",B72="legendaryBoss"),W72&lt;&gt;"Yes")),"Warning","Ready")))</f>
        <v/>
      </c>
      <c r="AD72" s="11" t="str">
        <f>IF(AC72="","",IF(AC72="Ready","Ready",IF(A72="","Missing QuestionID; ","")&amp;IF(B72="","Missing Pool; ",IF(ISNA(MATCH(B72,Lists!$A$2:$A$12,0)),"Invalid Pool; ",""))&amp;IF(C72="","Missing Difficulty; ",IF(ISNA(MATCH(C72,Lists!$B$2:$B$9,0)),"Invalid Difficulty; ",""))&amp;IF(D72="","Missing QuestionText; ","")&amp;IF(E72="","Missing OptionA; ","")&amp;IF(F72="","Missing OptionB; ","")&amp;IF(G72="","Missing OptionC; ","")&amp;IF(H72="","Missing OptionD; ","")&amp;IF(I72="","Missing CorrectAnswer; ",IF(ISNA(MATCH(I72,Lists!$C$2:$C$5,0)),"CorrectAnswer must be A, B, C, or D; ",""))&amp;IF(J72="","Missing Feedback; ",IF(LEN(J72)&lt;40,"Feedback may be too short; ",""))&amp;IF(K72="","Missing Tag; ",IF(OR(K72&lt;&gt;LOWER(K72),ISNUMBER(SEARCH(" ",K72))),"Tag must be lowercase with no spaces; ",""))&amp;IF(L72="","Missing Type; ",IF(ISNA(MATCH(L72,Lists!$D$2:$D$10,0)),"Invalid Type; ",""))&amp;IF(M72="","Missing Objective; ","")&amp;IF(N72="","Missing ObjectiveLabel; ","")&amp;IF(O72="","Missing PrimarySkill; ",IF(OR(O72&lt;&gt;LOWER(O72),ISNUMBER(SEARCH(" ",O72))),"PrimarySkill must be lowercase with no spaces; ",""))&amp;IF(AND(OR(B72="repair",B72="bridge"),P72=""),"Repair/Bridge item needs RepairSkill; ","")&amp;IF(AND(OR(B72="repair",B72="bridge"),Q72=""),"Repair/Bridge item needs CommonError; ","")&amp;IF(R72="","ConceptCluster recommended; ","")&amp;IF(AND(U72&lt;&gt;"",V72=""),"ImageAccessibilityNote required when ImageFile is used; ","")&amp;IF(AND(U72&lt;&gt;"",NOT(OR(RIGHT(LOWER(U72),5)=".webp",RIGHT(LOWER(U72),4)=".png",RIGHT(LOWER(U72),4)=".jpg",RIGHT(LOWER(U72),5)=".jpeg"))),"Invalid image extension; ","")&amp;IF(W72="","Missing BossEligible; ",IF(ISNA(MATCH(W72,Lists!$E$2:$E$3,0)),"BossEligible must be Yes or No; ",""))&amp;IF(X72&lt;&gt;"Yes","Correct answer has not been verified; ","")&amp;IF(AA72&lt;&gt;"OK",AA72&amp;"; ","")&amp;IF(AB72&lt;&gt;"OK",AB72&amp;"; ","")&amp;IF(Z72&lt;&gt;"OK",Z72&amp;"; ","")&amp;IF(AND(OR(B72="easyBoss",B72="mediumBoss",B72="finalBoss",B72="legendaryBoss"),W72&lt;&gt;"Yes"),"Boss-pool item should be BossEligible = Yes; ","")))</f>
        <v/>
      </c>
      <c r="AE72" s="11" t="str">
        <f t="shared" si="7"/>
        <v/>
      </c>
    </row>
    <row r="73" spans="1:31" ht="45" customHeight="1">
      <c r="A73" s="15"/>
      <c r="B73" s="15"/>
      <c r="C73" s="15"/>
      <c r="D73" s="12"/>
      <c r="E73" s="12"/>
      <c r="F73" s="12"/>
      <c r="G73" s="12"/>
      <c r="H73" s="12"/>
      <c r="I73" s="15"/>
      <c r="J73" s="12"/>
      <c r="K73" s="12"/>
      <c r="L73" s="12"/>
      <c r="M73" s="12"/>
      <c r="N73" s="12"/>
      <c r="O73" s="13"/>
      <c r="P73" s="13"/>
      <c r="Q73" s="13"/>
      <c r="R73" s="13"/>
      <c r="S73" s="13"/>
      <c r="T73" s="13"/>
      <c r="U73" s="14"/>
      <c r="V73" s="14"/>
      <c r="W73" s="16"/>
      <c r="X73" s="16"/>
      <c r="Y73" s="14"/>
      <c r="Z73" s="17" t="str">
        <f t="shared" si="4"/>
        <v/>
      </c>
      <c r="AA73" s="17" t="str">
        <f t="shared" si="5"/>
        <v/>
      </c>
      <c r="AB73" s="17" t="str">
        <f t="shared" si="6"/>
        <v/>
      </c>
      <c r="AC73" s="17" t="str">
        <f>IF(COUNTA(A73:Y73)=0,"",IF(OR(A73="",B73="",C73="",D73="",E73="",F73="",G73="",H73="",I73="",J73="",K73="",L73="",M73="",N73="",O73="",W73="",X73="",COUNTIF($A$2:$A$301,A73)&gt;1,COUNTIF($D$2:$D$301,D73)&gt;1,ISNA(MATCH(B73,Lists!$A$2:$A$12,0)),ISNA(MATCH(C73,Lists!$B$2:$B$9,0)),ISNA(MATCH(I73,Lists!$C$2:$C$5,0)),ISNA(MATCH(L73,Lists!$D$2:$D$10,0)),ISNA(MATCH(W73,Lists!$E$2:$E$3,0)),X73&lt;&gt;"Yes",K73&lt;&gt;LOWER(K73),ISNUMBER(SEARCH(" ",K73)),O73&lt;&gt;LOWER(O73),ISNUMBER(SEARCH(" ",O73)),AND(OR(B73="repair",B73="bridge"),P73=""),AND(OR(B73="repair",B73="bridge"),Q73=""),AND(U73&lt;&gt;"",V73=""),AND(U73&lt;&gt;"",NOT(OR(RIGHT(LOWER(U73),5)=".webp",RIGHT(LOWER(U73),4)=".png",RIGHT(LOWER(U73),4)=".jpg",RIGHT(LOWER(U73),5)=".jpeg")))),"Needs Fix",IF(OR(LEN(J73)&lt;40,Z73&lt;&gt;"OK",AB73&lt;&gt;"OK",R73="",AND(OR(B73="easyBoss",B73="mediumBoss",B73="finalBoss",B73="legendaryBoss"),W73&lt;&gt;"Yes")),"Warning","Ready")))</f>
        <v/>
      </c>
      <c r="AD73" s="11" t="str">
        <f>IF(AC73="","",IF(AC73="Ready","Ready",IF(A73="","Missing QuestionID; ","")&amp;IF(B73="","Missing Pool; ",IF(ISNA(MATCH(B73,Lists!$A$2:$A$12,0)),"Invalid Pool; ",""))&amp;IF(C73="","Missing Difficulty; ",IF(ISNA(MATCH(C73,Lists!$B$2:$B$9,0)),"Invalid Difficulty; ",""))&amp;IF(D73="","Missing QuestionText; ","")&amp;IF(E73="","Missing OptionA; ","")&amp;IF(F73="","Missing OptionB; ","")&amp;IF(G73="","Missing OptionC; ","")&amp;IF(H73="","Missing OptionD; ","")&amp;IF(I73="","Missing CorrectAnswer; ",IF(ISNA(MATCH(I73,Lists!$C$2:$C$5,0)),"CorrectAnswer must be A, B, C, or D; ",""))&amp;IF(J73="","Missing Feedback; ",IF(LEN(J73)&lt;40,"Feedback may be too short; ",""))&amp;IF(K73="","Missing Tag; ",IF(OR(K73&lt;&gt;LOWER(K73),ISNUMBER(SEARCH(" ",K73))),"Tag must be lowercase with no spaces; ",""))&amp;IF(L73="","Missing Type; ",IF(ISNA(MATCH(L73,Lists!$D$2:$D$10,0)),"Invalid Type; ",""))&amp;IF(M73="","Missing Objective; ","")&amp;IF(N73="","Missing ObjectiveLabel; ","")&amp;IF(O73="","Missing PrimarySkill; ",IF(OR(O73&lt;&gt;LOWER(O73),ISNUMBER(SEARCH(" ",O73))),"PrimarySkill must be lowercase with no spaces; ",""))&amp;IF(AND(OR(B73="repair",B73="bridge"),P73=""),"Repair/Bridge item needs RepairSkill; ","")&amp;IF(AND(OR(B73="repair",B73="bridge"),Q73=""),"Repair/Bridge item needs CommonError; ","")&amp;IF(R73="","ConceptCluster recommended; ","")&amp;IF(AND(U73&lt;&gt;"",V73=""),"ImageAccessibilityNote required when ImageFile is used; ","")&amp;IF(AND(U73&lt;&gt;"",NOT(OR(RIGHT(LOWER(U73),5)=".webp",RIGHT(LOWER(U73),4)=".png",RIGHT(LOWER(U73),4)=".jpg",RIGHT(LOWER(U73),5)=".jpeg"))),"Invalid image extension; ","")&amp;IF(W73="","Missing BossEligible; ",IF(ISNA(MATCH(W73,Lists!$E$2:$E$3,0)),"BossEligible must be Yes or No; ",""))&amp;IF(X73&lt;&gt;"Yes","Correct answer has not been verified; ","")&amp;IF(AA73&lt;&gt;"OK",AA73&amp;"; ","")&amp;IF(AB73&lt;&gt;"OK",AB73&amp;"; ","")&amp;IF(Z73&lt;&gt;"OK",Z73&amp;"; ","")&amp;IF(AND(OR(B73="easyBoss",B73="mediumBoss",B73="finalBoss",B73="legendaryBoss"),W73&lt;&gt;"Yes"),"Boss-pool item should be BossEligible = Yes; ","")))</f>
        <v/>
      </c>
      <c r="AE73" s="11" t="str">
        <f t="shared" si="7"/>
        <v/>
      </c>
    </row>
    <row r="74" spans="1:31" ht="45" customHeight="1">
      <c r="A74" s="15"/>
      <c r="B74" s="15"/>
      <c r="C74" s="15"/>
      <c r="D74" s="12"/>
      <c r="E74" s="12"/>
      <c r="F74" s="12"/>
      <c r="G74" s="12"/>
      <c r="H74" s="12"/>
      <c r="I74" s="15"/>
      <c r="J74" s="12"/>
      <c r="K74" s="12"/>
      <c r="L74" s="12"/>
      <c r="M74" s="12"/>
      <c r="N74" s="12"/>
      <c r="O74" s="13"/>
      <c r="P74" s="13"/>
      <c r="Q74" s="13"/>
      <c r="R74" s="13"/>
      <c r="S74" s="13"/>
      <c r="T74" s="13"/>
      <c r="U74" s="14"/>
      <c r="V74" s="14"/>
      <c r="W74" s="16"/>
      <c r="X74" s="16"/>
      <c r="Y74" s="14"/>
      <c r="Z74" s="17" t="str">
        <f t="shared" si="4"/>
        <v/>
      </c>
      <c r="AA74" s="17" t="str">
        <f t="shared" si="5"/>
        <v/>
      </c>
      <c r="AB74" s="17" t="str">
        <f t="shared" si="6"/>
        <v/>
      </c>
      <c r="AC74" s="17" t="str">
        <f>IF(COUNTA(A74:Y74)=0,"",IF(OR(A74="",B74="",C74="",D74="",E74="",F74="",G74="",H74="",I74="",J74="",K74="",L74="",M74="",N74="",O74="",W74="",X74="",COUNTIF($A$2:$A$301,A74)&gt;1,COUNTIF($D$2:$D$301,D74)&gt;1,ISNA(MATCH(B74,Lists!$A$2:$A$12,0)),ISNA(MATCH(C74,Lists!$B$2:$B$9,0)),ISNA(MATCH(I74,Lists!$C$2:$C$5,0)),ISNA(MATCH(L74,Lists!$D$2:$D$10,0)),ISNA(MATCH(W74,Lists!$E$2:$E$3,0)),X74&lt;&gt;"Yes",K74&lt;&gt;LOWER(K74),ISNUMBER(SEARCH(" ",K74)),O74&lt;&gt;LOWER(O74),ISNUMBER(SEARCH(" ",O74)),AND(OR(B74="repair",B74="bridge"),P74=""),AND(OR(B74="repair",B74="bridge"),Q74=""),AND(U74&lt;&gt;"",V74=""),AND(U74&lt;&gt;"",NOT(OR(RIGHT(LOWER(U74),5)=".webp",RIGHT(LOWER(U74),4)=".png",RIGHT(LOWER(U74),4)=".jpg",RIGHT(LOWER(U74),5)=".jpeg")))),"Needs Fix",IF(OR(LEN(J74)&lt;40,Z74&lt;&gt;"OK",AB74&lt;&gt;"OK",R74="",AND(OR(B74="easyBoss",B74="mediumBoss",B74="finalBoss",B74="legendaryBoss"),W74&lt;&gt;"Yes")),"Warning","Ready")))</f>
        <v/>
      </c>
      <c r="AD74" s="11" t="str">
        <f>IF(AC74="","",IF(AC74="Ready","Ready",IF(A74="","Missing QuestionID; ","")&amp;IF(B74="","Missing Pool; ",IF(ISNA(MATCH(B74,Lists!$A$2:$A$12,0)),"Invalid Pool; ",""))&amp;IF(C74="","Missing Difficulty; ",IF(ISNA(MATCH(C74,Lists!$B$2:$B$9,0)),"Invalid Difficulty; ",""))&amp;IF(D74="","Missing QuestionText; ","")&amp;IF(E74="","Missing OptionA; ","")&amp;IF(F74="","Missing OptionB; ","")&amp;IF(G74="","Missing OptionC; ","")&amp;IF(H74="","Missing OptionD; ","")&amp;IF(I74="","Missing CorrectAnswer; ",IF(ISNA(MATCH(I74,Lists!$C$2:$C$5,0)),"CorrectAnswer must be A, B, C, or D; ",""))&amp;IF(J74="","Missing Feedback; ",IF(LEN(J74)&lt;40,"Feedback may be too short; ",""))&amp;IF(K74="","Missing Tag; ",IF(OR(K74&lt;&gt;LOWER(K74),ISNUMBER(SEARCH(" ",K74))),"Tag must be lowercase with no spaces; ",""))&amp;IF(L74="","Missing Type; ",IF(ISNA(MATCH(L74,Lists!$D$2:$D$10,0)),"Invalid Type; ",""))&amp;IF(M74="","Missing Objective; ","")&amp;IF(N74="","Missing ObjectiveLabel; ","")&amp;IF(O74="","Missing PrimarySkill; ",IF(OR(O74&lt;&gt;LOWER(O74),ISNUMBER(SEARCH(" ",O74))),"PrimarySkill must be lowercase with no spaces; ",""))&amp;IF(AND(OR(B74="repair",B74="bridge"),P74=""),"Repair/Bridge item needs RepairSkill; ","")&amp;IF(AND(OR(B74="repair",B74="bridge"),Q74=""),"Repair/Bridge item needs CommonError; ","")&amp;IF(R74="","ConceptCluster recommended; ","")&amp;IF(AND(U74&lt;&gt;"",V74=""),"ImageAccessibilityNote required when ImageFile is used; ","")&amp;IF(AND(U74&lt;&gt;"",NOT(OR(RIGHT(LOWER(U74),5)=".webp",RIGHT(LOWER(U74),4)=".png",RIGHT(LOWER(U74),4)=".jpg",RIGHT(LOWER(U74),5)=".jpeg"))),"Invalid image extension; ","")&amp;IF(W74="","Missing BossEligible; ",IF(ISNA(MATCH(W74,Lists!$E$2:$E$3,0)),"BossEligible must be Yes or No; ",""))&amp;IF(X74&lt;&gt;"Yes","Correct answer has not been verified; ","")&amp;IF(AA74&lt;&gt;"OK",AA74&amp;"; ","")&amp;IF(AB74&lt;&gt;"OK",AB74&amp;"; ","")&amp;IF(Z74&lt;&gt;"OK",Z74&amp;"; ","")&amp;IF(AND(OR(B74="easyBoss",B74="mediumBoss",B74="finalBoss",B74="legendaryBoss"),W74&lt;&gt;"Yes"),"Boss-pool item should be BossEligible = Yes; ","")))</f>
        <v/>
      </c>
      <c r="AE74" s="11" t="str">
        <f t="shared" si="7"/>
        <v/>
      </c>
    </row>
    <row r="75" spans="1:31" ht="45" customHeight="1">
      <c r="A75" s="15"/>
      <c r="B75" s="15"/>
      <c r="C75" s="15"/>
      <c r="D75" s="12"/>
      <c r="E75" s="12"/>
      <c r="F75" s="12"/>
      <c r="G75" s="12"/>
      <c r="H75" s="12"/>
      <c r="I75" s="15"/>
      <c r="J75" s="12"/>
      <c r="K75" s="12"/>
      <c r="L75" s="12"/>
      <c r="M75" s="12"/>
      <c r="N75" s="12"/>
      <c r="O75" s="13"/>
      <c r="P75" s="13"/>
      <c r="Q75" s="13"/>
      <c r="R75" s="13"/>
      <c r="S75" s="13"/>
      <c r="T75" s="13"/>
      <c r="U75" s="14"/>
      <c r="V75" s="14"/>
      <c r="W75" s="16"/>
      <c r="X75" s="16"/>
      <c r="Y75" s="14"/>
      <c r="Z75" s="17" t="str">
        <f t="shared" si="4"/>
        <v/>
      </c>
      <c r="AA75" s="17" t="str">
        <f t="shared" si="5"/>
        <v/>
      </c>
      <c r="AB75" s="17" t="str">
        <f t="shared" si="6"/>
        <v/>
      </c>
      <c r="AC75" s="17" t="str">
        <f>IF(COUNTA(A75:Y75)=0,"",IF(OR(A75="",B75="",C75="",D75="",E75="",F75="",G75="",H75="",I75="",J75="",K75="",L75="",M75="",N75="",O75="",W75="",X75="",COUNTIF($A$2:$A$301,A75)&gt;1,COUNTIF($D$2:$D$301,D75)&gt;1,ISNA(MATCH(B75,Lists!$A$2:$A$12,0)),ISNA(MATCH(C75,Lists!$B$2:$B$9,0)),ISNA(MATCH(I75,Lists!$C$2:$C$5,0)),ISNA(MATCH(L75,Lists!$D$2:$D$10,0)),ISNA(MATCH(W75,Lists!$E$2:$E$3,0)),X75&lt;&gt;"Yes",K75&lt;&gt;LOWER(K75),ISNUMBER(SEARCH(" ",K75)),O75&lt;&gt;LOWER(O75),ISNUMBER(SEARCH(" ",O75)),AND(OR(B75="repair",B75="bridge"),P75=""),AND(OR(B75="repair",B75="bridge"),Q75=""),AND(U75&lt;&gt;"",V75=""),AND(U75&lt;&gt;"",NOT(OR(RIGHT(LOWER(U75),5)=".webp",RIGHT(LOWER(U75),4)=".png",RIGHT(LOWER(U75),4)=".jpg",RIGHT(LOWER(U75),5)=".jpeg")))),"Needs Fix",IF(OR(LEN(J75)&lt;40,Z75&lt;&gt;"OK",AB75&lt;&gt;"OK",R75="",AND(OR(B75="easyBoss",B75="mediumBoss",B75="finalBoss",B75="legendaryBoss"),W75&lt;&gt;"Yes")),"Warning","Ready")))</f>
        <v/>
      </c>
      <c r="AD75" s="11" t="str">
        <f>IF(AC75="","",IF(AC75="Ready","Ready",IF(A75="","Missing QuestionID; ","")&amp;IF(B75="","Missing Pool; ",IF(ISNA(MATCH(B75,Lists!$A$2:$A$12,0)),"Invalid Pool; ",""))&amp;IF(C75="","Missing Difficulty; ",IF(ISNA(MATCH(C75,Lists!$B$2:$B$9,0)),"Invalid Difficulty; ",""))&amp;IF(D75="","Missing QuestionText; ","")&amp;IF(E75="","Missing OptionA; ","")&amp;IF(F75="","Missing OptionB; ","")&amp;IF(G75="","Missing OptionC; ","")&amp;IF(H75="","Missing OptionD; ","")&amp;IF(I75="","Missing CorrectAnswer; ",IF(ISNA(MATCH(I75,Lists!$C$2:$C$5,0)),"CorrectAnswer must be A, B, C, or D; ",""))&amp;IF(J75="","Missing Feedback; ",IF(LEN(J75)&lt;40,"Feedback may be too short; ",""))&amp;IF(K75="","Missing Tag; ",IF(OR(K75&lt;&gt;LOWER(K75),ISNUMBER(SEARCH(" ",K75))),"Tag must be lowercase with no spaces; ",""))&amp;IF(L75="","Missing Type; ",IF(ISNA(MATCH(L75,Lists!$D$2:$D$10,0)),"Invalid Type; ",""))&amp;IF(M75="","Missing Objective; ","")&amp;IF(N75="","Missing ObjectiveLabel; ","")&amp;IF(O75="","Missing PrimarySkill; ",IF(OR(O75&lt;&gt;LOWER(O75),ISNUMBER(SEARCH(" ",O75))),"PrimarySkill must be lowercase with no spaces; ",""))&amp;IF(AND(OR(B75="repair",B75="bridge"),P75=""),"Repair/Bridge item needs RepairSkill; ","")&amp;IF(AND(OR(B75="repair",B75="bridge"),Q75=""),"Repair/Bridge item needs CommonError; ","")&amp;IF(R75="","ConceptCluster recommended; ","")&amp;IF(AND(U75&lt;&gt;"",V75=""),"ImageAccessibilityNote required when ImageFile is used; ","")&amp;IF(AND(U75&lt;&gt;"",NOT(OR(RIGHT(LOWER(U75),5)=".webp",RIGHT(LOWER(U75),4)=".png",RIGHT(LOWER(U75),4)=".jpg",RIGHT(LOWER(U75),5)=".jpeg"))),"Invalid image extension; ","")&amp;IF(W75="","Missing BossEligible; ",IF(ISNA(MATCH(W75,Lists!$E$2:$E$3,0)),"BossEligible must be Yes or No; ",""))&amp;IF(X75&lt;&gt;"Yes","Correct answer has not been verified; ","")&amp;IF(AA75&lt;&gt;"OK",AA75&amp;"; ","")&amp;IF(AB75&lt;&gt;"OK",AB75&amp;"; ","")&amp;IF(Z75&lt;&gt;"OK",Z75&amp;"; ","")&amp;IF(AND(OR(B75="easyBoss",B75="mediumBoss",B75="finalBoss",B75="legendaryBoss"),W75&lt;&gt;"Yes"),"Boss-pool item should be BossEligible = Yes; ","")))</f>
        <v/>
      </c>
      <c r="AE75" s="11" t="str">
        <f t="shared" si="7"/>
        <v/>
      </c>
    </row>
    <row r="76" spans="1:31" ht="45" customHeight="1">
      <c r="A76" s="15"/>
      <c r="B76" s="15"/>
      <c r="C76" s="15"/>
      <c r="D76" s="12"/>
      <c r="E76" s="12"/>
      <c r="F76" s="12"/>
      <c r="G76" s="12"/>
      <c r="H76" s="12"/>
      <c r="I76" s="15"/>
      <c r="J76" s="12"/>
      <c r="K76" s="12"/>
      <c r="L76" s="12"/>
      <c r="M76" s="12"/>
      <c r="N76" s="12"/>
      <c r="O76" s="13"/>
      <c r="P76" s="13"/>
      <c r="Q76" s="13"/>
      <c r="R76" s="13"/>
      <c r="S76" s="13"/>
      <c r="T76" s="13"/>
      <c r="U76" s="14"/>
      <c r="V76" s="14"/>
      <c r="W76" s="16"/>
      <c r="X76" s="16"/>
      <c r="Y76" s="14"/>
      <c r="Z76" s="17" t="str">
        <f t="shared" si="4"/>
        <v/>
      </c>
      <c r="AA76" s="17" t="str">
        <f t="shared" si="5"/>
        <v/>
      </c>
      <c r="AB76" s="17" t="str">
        <f t="shared" si="6"/>
        <v/>
      </c>
      <c r="AC76" s="17" t="str">
        <f>IF(COUNTA(A76:Y76)=0,"",IF(OR(A76="",B76="",C76="",D76="",E76="",F76="",G76="",H76="",I76="",J76="",K76="",L76="",M76="",N76="",O76="",W76="",X76="",COUNTIF($A$2:$A$301,A76)&gt;1,COUNTIF($D$2:$D$301,D76)&gt;1,ISNA(MATCH(B76,Lists!$A$2:$A$12,0)),ISNA(MATCH(C76,Lists!$B$2:$B$9,0)),ISNA(MATCH(I76,Lists!$C$2:$C$5,0)),ISNA(MATCH(L76,Lists!$D$2:$D$10,0)),ISNA(MATCH(W76,Lists!$E$2:$E$3,0)),X76&lt;&gt;"Yes",K76&lt;&gt;LOWER(K76),ISNUMBER(SEARCH(" ",K76)),O76&lt;&gt;LOWER(O76),ISNUMBER(SEARCH(" ",O76)),AND(OR(B76="repair",B76="bridge"),P76=""),AND(OR(B76="repair",B76="bridge"),Q76=""),AND(U76&lt;&gt;"",V76=""),AND(U76&lt;&gt;"",NOT(OR(RIGHT(LOWER(U76),5)=".webp",RIGHT(LOWER(U76),4)=".png",RIGHT(LOWER(U76),4)=".jpg",RIGHT(LOWER(U76),5)=".jpeg")))),"Needs Fix",IF(OR(LEN(J76)&lt;40,Z76&lt;&gt;"OK",AB76&lt;&gt;"OK",R76="",AND(OR(B76="easyBoss",B76="mediumBoss",B76="finalBoss",B76="legendaryBoss"),W76&lt;&gt;"Yes")),"Warning","Ready")))</f>
        <v/>
      </c>
      <c r="AD76" s="11" t="str">
        <f>IF(AC76="","",IF(AC76="Ready","Ready",IF(A76="","Missing QuestionID; ","")&amp;IF(B76="","Missing Pool; ",IF(ISNA(MATCH(B76,Lists!$A$2:$A$12,0)),"Invalid Pool; ",""))&amp;IF(C76="","Missing Difficulty; ",IF(ISNA(MATCH(C76,Lists!$B$2:$B$9,0)),"Invalid Difficulty; ",""))&amp;IF(D76="","Missing QuestionText; ","")&amp;IF(E76="","Missing OptionA; ","")&amp;IF(F76="","Missing OptionB; ","")&amp;IF(G76="","Missing OptionC; ","")&amp;IF(H76="","Missing OptionD; ","")&amp;IF(I76="","Missing CorrectAnswer; ",IF(ISNA(MATCH(I76,Lists!$C$2:$C$5,0)),"CorrectAnswer must be A, B, C, or D; ",""))&amp;IF(J76="","Missing Feedback; ",IF(LEN(J76)&lt;40,"Feedback may be too short; ",""))&amp;IF(K76="","Missing Tag; ",IF(OR(K76&lt;&gt;LOWER(K76),ISNUMBER(SEARCH(" ",K76))),"Tag must be lowercase with no spaces; ",""))&amp;IF(L76="","Missing Type; ",IF(ISNA(MATCH(L76,Lists!$D$2:$D$10,0)),"Invalid Type; ",""))&amp;IF(M76="","Missing Objective; ","")&amp;IF(N76="","Missing ObjectiveLabel; ","")&amp;IF(O76="","Missing PrimarySkill; ",IF(OR(O76&lt;&gt;LOWER(O76),ISNUMBER(SEARCH(" ",O76))),"PrimarySkill must be lowercase with no spaces; ",""))&amp;IF(AND(OR(B76="repair",B76="bridge"),P76=""),"Repair/Bridge item needs RepairSkill; ","")&amp;IF(AND(OR(B76="repair",B76="bridge"),Q76=""),"Repair/Bridge item needs CommonError; ","")&amp;IF(R76="","ConceptCluster recommended; ","")&amp;IF(AND(U76&lt;&gt;"",V76=""),"ImageAccessibilityNote required when ImageFile is used; ","")&amp;IF(AND(U76&lt;&gt;"",NOT(OR(RIGHT(LOWER(U76),5)=".webp",RIGHT(LOWER(U76),4)=".png",RIGHT(LOWER(U76),4)=".jpg",RIGHT(LOWER(U76),5)=".jpeg"))),"Invalid image extension; ","")&amp;IF(W76="","Missing BossEligible; ",IF(ISNA(MATCH(W76,Lists!$E$2:$E$3,0)),"BossEligible must be Yes or No; ",""))&amp;IF(X76&lt;&gt;"Yes","Correct answer has not been verified; ","")&amp;IF(AA76&lt;&gt;"OK",AA76&amp;"; ","")&amp;IF(AB76&lt;&gt;"OK",AB76&amp;"; ","")&amp;IF(Z76&lt;&gt;"OK",Z76&amp;"; ","")&amp;IF(AND(OR(B76="easyBoss",B76="mediumBoss",B76="finalBoss",B76="legendaryBoss"),W76&lt;&gt;"Yes"),"Boss-pool item should be BossEligible = Yes; ","")))</f>
        <v/>
      </c>
      <c r="AE76" s="11" t="str">
        <f t="shared" si="7"/>
        <v/>
      </c>
    </row>
    <row r="77" spans="1:31" ht="45" customHeight="1">
      <c r="A77" s="15"/>
      <c r="B77" s="15"/>
      <c r="C77" s="15"/>
      <c r="D77" s="12"/>
      <c r="E77" s="12"/>
      <c r="F77" s="12"/>
      <c r="G77" s="12"/>
      <c r="H77" s="12"/>
      <c r="I77" s="15"/>
      <c r="J77" s="12"/>
      <c r="K77" s="12"/>
      <c r="L77" s="12"/>
      <c r="M77" s="12"/>
      <c r="N77" s="12"/>
      <c r="O77" s="13"/>
      <c r="P77" s="13"/>
      <c r="Q77" s="13"/>
      <c r="R77" s="13"/>
      <c r="S77" s="13"/>
      <c r="T77" s="13"/>
      <c r="U77" s="14"/>
      <c r="V77" s="14"/>
      <c r="W77" s="16"/>
      <c r="X77" s="16"/>
      <c r="Y77" s="14"/>
      <c r="Z77" s="17" t="str">
        <f t="shared" si="4"/>
        <v/>
      </c>
      <c r="AA77" s="17" t="str">
        <f t="shared" si="5"/>
        <v/>
      </c>
      <c r="AB77" s="17" t="str">
        <f t="shared" si="6"/>
        <v/>
      </c>
      <c r="AC77" s="17" t="str">
        <f>IF(COUNTA(A77:Y77)=0,"",IF(OR(A77="",B77="",C77="",D77="",E77="",F77="",G77="",H77="",I77="",J77="",K77="",L77="",M77="",N77="",O77="",W77="",X77="",COUNTIF($A$2:$A$301,A77)&gt;1,COUNTIF($D$2:$D$301,D77)&gt;1,ISNA(MATCH(B77,Lists!$A$2:$A$12,0)),ISNA(MATCH(C77,Lists!$B$2:$B$9,0)),ISNA(MATCH(I77,Lists!$C$2:$C$5,0)),ISNA(MATCH(L77,Lists!$D$2:$D$10,0)),ISNA(MATCH(W77,Lists!$E$2:$E$3,0)),X77&lt;&gt;"Yes",K77&lt;&gt;LOWER(K77),ISNUMBER(SEARCH(" ",K77)),O77&lt;&gt;LOWER(O77),ISNUMBER(SEARCH(" ",O77)),AND(OR(B77="repair",B77="bridge"),P77=""),AND(OR(B77="repair",B77="bridge"),Q77=""),AND(U77&lt;&gt;"",V77=""),AND(U77&lt;&gt;"",NOT(OR(RIGHT(LOWER(U77),5)=".webp",RIGHT(LOWER(U77),4)=".png",RIGHT(LOWER(U77),4)=".jpg",RIGHT(LOWER(U77),5)=".jpeg")))),"Needs Fix",IF(OR(LEN(J77)&lt;40,Z77&lt;&gt;"OK",AB77&lt;&gt;"OK",R77="",AND(OR(B77="easyBoss",B77="mediumBoss",B77="finalBoss",B77="legendaryBoss"),W77&lt;&gt;"Yes")),"Warning","Ready")))</f>
        <v/>
      </c>
      <c r="AD77" s="11" t="str">
        <f>IF(AC77="","",IF(AC77="Ready","Ready",IF(A77="","Missing QuestionID; ","")&amp;IF(B77="","Missing Pool; ",IF(ISNA(MATCH(B77,Lists!$A$2:$A$12,0)),"Invalid Pool; ",""))&amp;IF(C77="","Missing Difficulty; ",IF(ISNA(MATCH(C77,Lists!$B$2:$B$9,0)),"Invalid Difficulty; ",""))&amp;IF(D77="","Missing QuestionText; ","")&amp;IF(E77="","Missing OptionA; ","")&amp;IF(F77="","Missing OptionB; ","")&amp;IF(G77="","Missing OptionC; ","")&amp;IF(H77="","Missing OptionD; ","")&amp;IF(I77="","Missing CorrectAnswer; ",IF(ISNA(MATCH(I77,Lists!$C$2:$C$5,0)),"CorrectAnswer must be A, B, C, or D; ",""))&amp;IF(J77="","Missing Feedback; ",IF(LEN(J77)&lt;40,"Feedback may be too short; ",""))&amp;IF(K77="","Missing Tag; ",IF(OR(K77&lt;&gt;LOWER(K77),ISNUMBER(SEARCH(" ",K77))),"Tag must be lowercase with no spaces; ",""))&amp;IF(L77="","Missing Type; ",IF(ISNA(MATCH(L77,Lists!$D$2:$D$10,0)),"Invalid Type; ",""))&amp;IF(M77="","Missing Objective; ","")&amp;IF(N77="","Missing ObjectiveLabel; ","")&amp;IF(O77="","Missing PrimarySkill; ",IF(OR(O77&lt;&gt;LOWER(O77),ISNUMBER(SEARCH(" ",O77))),"PrimarySkill must be lowercase with no spaces; ",""))&amp;IF(AND(OR(B77="repair",B77="bridge"),P77=""),"Repair/Bridge item needs RepairSkill; ","")&amp;IF(AND(OR(B77="repair",B77="bridge"),Q77=""),"Repair/Bridge item needs CommonError; ","")&amp;IF(R77="","ConceptCluster recommended; ","")&amp;IF(AND(U77&lt;&gt;"",V77=""),"ImageAccessibilityNote required when ImageFile is used; ","")&amp;IF(AND(U77&lt;&gt;"",NOT(OR(RIGHT(LOWER(U77),5)=".webp",RIGHT(LOWER(U77),4)=".png",RIGHT(LOWER(U77),4)=".jpg",RIGHT(LOWER(U77),5)=".jpeg"))),"Invalid image extension; ","")&amp;IF(W77="","Missing BossEligible; ",IF(ISNA(MATCH(W77,Lists!$E$2:$E$3,0)),"BossEligible must be Yes or No; ",""))&amp;IF(X77&lt;&gt;"Yes","Correct answer has not been verified; ","")&amp;IF(AA77&lt;&gt;"OK",AA77&amp;"; ","")&amp;IF(AB77&lt;&gt;"OK",AB77&amp;"; ","")&amp;IF(Z77&lt;&gt;"OK",Z77&amp;"; ","")&amp;IF(AND(OR(B77="easyBoss",B77="mediumBoss",B77="finalBoss",B77="legendaryBoss"),W77&lt;&gt;"Yes"),"Boss-pool item should be BossEligible = Yes; ","")))</f>
        <v/>
      </c>
      <c r="AE77" s="11" t="str">
        <f t="shared" si="7"/>
        <v/>
      </c>
    </row>
    <row r="78" spans="1:31" ht="45" customHeight="1">
      <c r="A78" s="15"/>
      <c r="B78" s="15"/>
      <c r="C78" s="15"/>
      <c r="D78" s="12"/>
      <c r="E78" s="12"/>
      <c r="F78" s="12"/>
      <c r="G78" s="12"/>
      <c r="H78" s="12"/>
      <c r="I78" s="15"/>
      <c r="J78" s="12"/>
      <c r="K78" s="12"/>
      <c r="L78" s="12"/>
      <c r="M78" s="12"/>
      <c r="N78" s="12"/>
      <c r="O78" s="13"/>
      <c r="P78" s="13"/>
      <c r="Q78" s="13"/>
      <c r="R78" s="13"/>
      <c r="S78" s="13"/>
      <c r="T78" s="13"/>
      <c r="U78" s="14"/>
      <c r="V78" s="14"/>
      <c r="W78" s="16"/>
      <c r="X78" s="16"/>
      <c r="Y78" s="14"/>
      <c r="Z78" s="17" t="str">
        <f t="shared" si="4"/>
        <v/>
      </c>
      <c r="AA78" s="17" t="str">
        <f t="shared" si="5"/>
        <v/>
      </c>
      <c r="AB78" s="17" t="str">
        <f t="shared" si="6"/>
        <v/>
      </c>
      <c r="AC78" s="17" t="str">
        <f>IF(COUNTA(A78:Y78)=0,"",IF(OR(A78="",B78="",C78="",D78="",E78="",F78="",G78="",H78="",I78="",J78="",K78="",L78="",M78="",N78="",O78="",W78="",X78="",COUNTIF($A$2:$A$301,A78)&gt;1,COUNTIF($D$2:$D$301,D78)&gt;1,ISNA(MATCH(B78,Lists!$A$2:$A$12,0)),ISNA(MATCH(C78,Lists!$B$2:$B$9,0)),ISNA(MATCH(I78,Lists!$C$2:$C$5,0)),ISNA(MATCH(L78,Lists!$D$2:$D$10,0)),ISNA(MATCH(W78,Lists!$E$2:$E$3,0)),X78&lt;&gt;"Yes",K78&lt;&gt;LOWER(K78),ISNUMBER(SEARCH(" ",K78)),O78&lt;&gt;LOWER(O78),ISNUMBER(SEARCH(" ",O78)),AND(OR(B78="repair",B78="bridge"),P78=""),AND(OR(B78="repair",B78="bridge"),Q78=""),AND(U78&lt;&gt;"",V78=""),AND(U78&lt;&gt;"",NOT(OR(RIGHT(LOWER(U78),5)=".webp",RIGHT(LOWER(U78),4)=".png",RIGHT(LOWER(U78),4)=".jpg",RIGHT(LOWER(U78),5)=".jpeg")))),"Needs Fix",IF(OR(LEN(J78)&lt;40,Z78&lt;&gt;"OK",AB78&lt;&gt;"OK",R78="",AND(OR(B78="easyBoss",B78="mediumBoss",B78="finalBoss",B78="legendaryBoss"),W78&lt;&gt;"Yes")),"Warning","Ready")))</f>
        <v/>
      </c>
      <c r="AD78" s="11" t="str">
        <f>IF(AC78="","",IF(AC78="Ready","Ready",IF(A78="","Missing QuestionID; ","")&amp;IF(B78="","Missing Pool; ",IF(ISNA(MATCH(B78,Lists!$A$2:$A$12,0)),"Invalid Pool; ",""))&amp;IF(C78="","Missing Difficulty; ",IF(ISNA(MATCH(C78,Lists!$B$2:$B$9,0)),"Invalid Difficulty; ",""))&amp;IF(D78="","Missing QuestionText; ","")&amp;IF(E78="","Missing OptionA; ","")&amp;IF(F78="","Missing OptionB; ","")&amp;IF(G78="","Missing OptionC; ","")&amp;IF(H78="","Missing OptionD; ","")&amp;IF(I78="","Missing CorrectAnswer; ",IF(ISNA(MATCH(I78,Lists!$C$2:$C$5,0)),"CorrectAnswer must be A, B, C, or D; ",""))&amp;IF(J78="","Missing Feedback; ",IF(LEN(J78)&lt;40,"Feedback may be too short; ",""))&amp;IF(K78="","Missing Tag; ",IF(OR(K78&lt;&gt;LOWER(K78),ISNUMBER(SEARCH(" ",K78))),"Tag must be lowercase with no spaces; ",""))&amp;IF(L78="","Missing Type; ",IF(ISNA(MATCH(L78,Lists!$D$2:$D$10,0)),"Invalid Type; ",""))&amp;IF(M78="","Missing Objective; ","")&amp;IF(N78="","Missing ObjectiveLabel; ","")&amp;IF(O78="","Missing PrimarySkill; ",IF(OR(O78&lt;&gt;LOWER(O78),ISNUMBER(SEARCH(" ",O78))),"PrimarySkill must be lowercase with no spaces; ",""))&amp;IF(AND(OR(B78="repair",B78="bridge"),P78=""),"Repair/Bridge item needs RepairSkill; ","")&amp;IF(AND(OR(B78="repair",B78="bridge"),Q78=""),"Repair/Bridge item needs CommonError; ","")&amp;IF(R78="","ConceptCluster recommended; ","")&amp;IF(AND(U78&lt;&gt;"",V78=""),"ImageAccessibilityNote required when ImageFile is used; ","")&amp;IF(AND(U78&lt;&gt;"",NOT(OR(RIGHT(LOWER(U78),5)=".webp",RIGHT(LOWER(U78),4)=".png",RIGHT(LOWER(U78),4)=".jpg",RIGHT(LOWER(U78),5)=".jpeg"))),"Invalid image extension; ","")&amp;IF(W78="","Missing BossEligible; ",IF(ISNA(MATCH(W78,Lists!$E$2:$E$3,0)),"BossEligible must be Yes or No; ",""))&amp;IF(X78&lt;&gt;"Yes","Correct answer has not been verified; ","")&amp;IF(AA78&lt;&gt;"OK",AA78&amp;"; ","")&amp;IF(AB78&lt;&gt;"OK",AB78&amp;"; ","")&amp;IF(Z78&lt;&gt;"OK",Z78&amp;"; ","")&amp;IF(AND(OR(B78="easyBoss",B78="mediumBoss",B78="finalBoss",B78="legendaryBoss"),W78&lt;&gt;"Yes"),"Boss-pool item should be BossEligible = Yes; ","")))</f>
        <v/>
      </c>
      <c r="AE78" s="11" t="str">
        <f t="shared" si="7"/>
        <v/>
      </c>
    </row>
    <row r="79" spans="1:31" ht="45" customHeight="1">
      <c r="A79" s="15"/>
      <c r="B79" s="15"/>
      <c r="C79" s="15"/>
      <c r="D79" s="12"/>
      <c r="E79" s="12"/>
      <c r="F79" s="12"/>
      <c r="G79" s="12"/>
      <c r="H79" s="12"/>
      <c r="I79" s="15"/>
      <c r="J79" s="12"/>
      <c r="K79" s="12"/>
      <c r="L79" s="12"/>
      <c r="M79" s="12"/>
      <c r="N79" s="12"/>
      <c r="O79" s="13"/>
      <c r="P79" s="13"/>
      <c r="Q79" s="13"/>
      <c r="R79" s="13"/>
      <c r="S79" s="13"/>
      <c r="T79" s="13"/>
      <c r="U79" s="14"/>
      <c r="V79" s="14"/>
      <c r="W79" s="16"/>
      <c r="X79" s="16"/>
      <c r="Y79" s="14"/>
      <c r="Z79" s="17" t="str">
        <f t="shared" si="4"/>
        <v/>
      </c>
      <c r="AA79" s="17" t="str">
        <f t="shared" si="5"/>
        <v/>
      </c>
      <c r="AB79" s="17" t="str">
        <f t="shared" si="6"/>
        <v/>
      </c>
      <c r="AC79" s="17" t="str">
        <f>IF(COUNTA(A79:Y79)=0,"",IF(OR(A79="",B79="",C79="",D79="",E79="",F79="",G79="",H79="",I79="",J79="",K79="",L79="",M79="",N79="",O79="",W79="",X79="",COUNTIF($A$2:$A$301,A79)&gt;1,COUNTIF($D$2:$D$301,D79)&gt;1,ISNA(MATCH(B79,Lists!$A$2:$A$12,0)),ISNA(MATCH(C79,Lists!$B$2:$B$9,0)),ISNA(MATCH(I79,Lists!$C$2:$C$5,0)),ISNA(MATCH(L79,Lists!$D$2:$D$10,0)),ISNA(MATCH(W79,Lists!$E$2:$E$3,0)),X79&lt;&gt;"Yes",K79&lt;&gt;LOWER(K79),ISNUMBER(SEARCH(" ",K79)),O79&lt;&gt;LOWER(O79),ISNUMBER(SEARCH(" ",O79)),AND(OR(B79="repair",B79="bridge"),P79=""),AND(OR(B79="repair",B79="bridge"),Q79=""),AND(U79&lt;&gt;"",V79=""),AND(U79&lt;&gt;"",NOT(OR(RIGHT(LOWER(U79),5)=".webp",RIGHT(LOWER(U79),4)=".png",RIGHT(LOWER(U79),4)=".jpg",RIGHT(LOWER(U79),5)=".jpeg")))),"Needs Fix",IF(OR(LEN(J79)&lt;40,Z79&lt;&gt;"OK",AB79&lt;&gt;"OK",R79="",AND(OR(B79="easyBoss",B79="mediumBoss",B79="finalBoss",B79="legendaryBoss"),W79&lt;&gt;"Yes")),"Warning","Ready")))</f>
        <v/>
      </c>
      <c r="AD79" s="11" t="str">
        <f>IF(AC79="","",IF(AC79="Ready","Ready",IF(A79="","Missing QuestionID; ","")&amp;IF(B79="","Missing Pool; ",IF(ISNA(MATCH(B79,Lists!$A$2:$A$12,0)),"Invalid Pool; ",""))&amp;IF(C79="","Missing Difficulty; ",IF(ISNA(MATCH(C79,Lists!$B$2:$B$9,0)),"Invalid Difficulty; ",""))&amp;IF(D79="","Missing QuestionText; ","")&amp;IF(E79="","Missing OptionA; ","")&amp;IF(F79="","Missing OptionB; ","")&amp;IF(G79="","Missing OptionC; ","")&amp;IF(H79="","Missing OptionD; ","")&amp;IF(I79="","Missing CorrectAnswer; ",IF(ISNA(MATCH(I79,Lists!$C$2:$C$5,0)),"CorrectAnswer must be A, B, C, or D; ",""))&amp;IF(J79="","Missing Feedback; ",IF(LEN(J79)&lt;40,"Feedback may be too short; ",""))&amp;IF(K79="","Missing Tag; ",IF(OR(K79&lt;&gt;LOWER(K79),ISNUMBER(SEARCH(" ",K79))),"Tag must be lowercase with no spaces; ",""))&amp;IF(L79="","Missing Type; ",IF(ISNA(MATCH(L79,Lists!$D$2:$D$10,0)),"Invalid Type; ",""))&amp;IF(M79="","Missing Objective; ","")&amp;IF(N79="","Missing ObjectiveLabel; ","")&amp;IF(O79="","Missing PrimarySkill; ",IF(OR(O79&lt;&gt;LOWER(O79),ISNUMBER(SEARCH(" ",O79))),"PrimarySkill must be lowercase with no spaces; ",""))&amp;IF(AND(OR(B79="repair",B79="bridge"),P79=""),"Repair/Bridge item needs RepairSkill; ","")&amp;IF(AND(OR(B79="repair",B79="bridge"),Q79=""),"Repair/Bridge item needs CommonError; ","")&amp;IF(R79="","ConceptCluster recommended; ","")&amp;IF(AND(U79&lt;&gt;"",V79=""),"ImageAccessibilityNote required when ImageFile is used; ","")&amp;IF(AND(U79&lt;&gt;"",NOT(OR(RIGHT(LOWER(U79),5)=".webp",RIGHT(LOWER(U79),4)=".png",RIGHT(LOWER(U79),4)=".jpg",RIGHT(LOWER(U79),5)=".jpeg"))),"Invalid image extension; ","")&amp;IF(W79="","Missing BossEligible; ",IF(ISNA(MATCH(W79,Lists!$E$2:$E$3,0)),"BossEligible must be Yes or No; ",""))&amp;IF(X79&lt;&gt;"Yes","Correct answer has not been verified; ","")&amp;IF(AA79&lt;&gt;"OK",AA79&amp;"; ","")&amp;IF(AB79&lt;&gt;"OK",AB79&amp;"; ","")&amp;IF(Z79&lt;&gt;"OK",Z79&amp;"; ","")&amp;IF(AND(OR(B79="easyBoss",B79="mediumBoss",B79="finalBoss",B79="legendaryBoss"),W79&lt;&gt;"Yes"),"Boss-pool item should be BossEligible = Yes; ","")))</f>
        <v/>
      </c>
      <c r="AE79" s="11" t="str">
        <f t="shared" si="7"/>
        <v/>
      </c>
    </row>
    <row r="80" spans="1:31" ht="45" customHeight="1">
      <c r="A80" s="15"/>
      <c r="B80" s="15"/>
      <c r="C80" s="15"/>
      <c r="D80" s="12"/>
      <c r="E80" s="12"/>
      <c r="F80" s="12"/>
      <c r="G80" s="12"/>
      <c r="H80" s="12"/>
      <c r="I80" s="15"/>
      <c r="J80" s="12"/>
      <c r="K80" s="12"/>
      <c r="L80" s="12"/>
      <c r="M80" s="12"/>
      <c r="N80" s="12"/>
      <c r="O80" s="13"/>
      <c r="P80" s="13"/>
      <c r="Q80" s="13"/>
      <c r="R80" s="13"/>
      <c r="S80" s="13"/>
      <c r="T80" s="13"/>
      <c r="U80" s="14"/>
      <c r="V80" s="14"/>
      <c r="W80" s="16"/>
      <c r="X80" s="16"/>
      <c r="Y80" s="14"/>
      <c r="Z80" s="17" t="str">
        <f t="shared" si="4"/>
        <v/>
      </c>
      <c r="AA80" s="17" t="str">
        <f t="shared" si="5"/>
        <v/>
      </c>
      <c r="AB80" s="17" t="str">
        <f t="shared" si="6"/>
        <v/>
      </c>
      <c r="AC80" s="17" t="str">
        <f>IF(COUNTA(A80:Y80)=0,"",IF(OR(A80="",B80="",C80="",D80="",E80="",F80="",G80="",H80="",I80="",J80="",K80="",L80="",M80="",N80="",O80="",W80="",X80="",COUNTIF($A$2:$A$301,A80)&gt;1,COUNTIF($D$2:$D$301,D80)&gt;1,ISNA(MATCH(B80,Lists!$A$2:$A$12,0)),ISNA(MATCH(C80,Lists!$B$2:$B$9,0)),ISNA(MATCH(I80,Lists!$C$2:$C$5,0)),ISNA(MATCH(L80,Lists!$D$2:$D$10,0)),ISNA(MATCH(W80,Lists!$E$2:$E$3,0)),X80&lt;&gt;"Yes",K80&lt;&gt;LOWER(K80),ISNUMBER(SEARCH(" ",K80)),O80&lt;&gt;LOWER(O80),ISNUMBER(SEARCH(" ",O80)),AND(OR(B80="repair",B80="bridge"),P80=""),AND(OR(B80="repair",B80="bridge"),Q80=""),AND(U80&lt;&gt;"",V80=""),AND(U80&lt;&gt;"",NOT(OR(RIGHT(LOWER(U80),5)=".webp",RIGHT(LOWER(U80),4)=".png",RIGHT(LOWER(U80),4)=".jpg",RIGHT(LOWER(U80),5)=".jpeg")))),"Needs Fix",IF(OR(LEN(J80)&lt;40,Z80&lt;&gt;"OK",AB80&lt;&gt;"OK",R80="",AND(OR(B80="easyBoss",B80="mediumBoss",B80="finalBoss",B80="legendaryBoss"),W80&lt;&gt;"Yes")),"Warning","Ready")))</f>
        <v/>
      </c>
      <c r="AD80" s="11" t="str">
        <f>IF(AC80="","",IF(AC80="Ready","Ready",IF(A80="","Missing QuestionID; ","")&amp;IF(B80="","Missing Pool; ",IF(ISNA(MATCH(B80,Lists!$A$2:$A$12,0)),"Invalid Pool; ",""))&amp;IF(C80="","Missing Difficulty; ",IF(ISNA(MATCH(C80,Lists!$B$2:$B$9,0)),"Invalid Difficulty; ",""))&amp;IF(D80="","Missing QuestionText; ","")&amp;IF(E80="","Missing OptionA; ","")&amp;IF(F80="","Missing OptionB; ","")&amp;IF(G80="","Missing OptionC; ","")&amp;IF(H80="","Missing OptionD; ","")&amp;IF(I80="","Missing CorrectAnswer; ",IF(ISNA(MATCH(I80,Lists!$C$2:$C$5,0)),"CorrectAnswer must be A, B, C, or D; ",""))&amp;IF(J80="","Missing Feedback; ",IF(LEN(J80)&lt;40,"Feedback may be too short; ",""))&amp;IF(K80="","Missing Tag; ",IF(OR(K80&lt;&gt;LOWER(K80),ISNUMBER(SEARCH(" ",K80))),"Tag must be lowercase with no spaces; ",""))&amp;IF(L80="","Missing Type; ",IF(ISNA(MATCH(L80,Lists!$D$2:$D$10,0)),"Invalid Type; ",""))&amp;IF(M80="","Missing Objective; ","")&amp;IF(N80="","Missing ObjectiveLabel; ","")&amp;IF(O80="","Missing PrimarySkill; ",IF(OR(O80&lt;&gt;LOWER(O80),ISNUMBER(SEARCH(" ",O80))),"PrimarySkill must be lowercase with no spaces; ",""))&amp;IF(AND(OR(B80="repair",B80="bridge"),P80=""),"Repair/Bridge item needs RepairSkill; ","")&amp;IF(AND(OR(B80="repair",B80="bridge"),Q80=""),"Repair/Bridge item needs CommonError; ","")&amp;IF(R80="","ConceptCluster recommended; ","")&amp;IF(AND(U80&lt;&gt;"",V80=""),"ImageAccessibilityNote required when ImageFile is used; ","")&amp;IF(AND(U80&lt;&gt;"",NOT(OR(RIGHT(LOWER(U80),5)=".webp",RIGHT(LOWER(U80),4)=".png",RIGHT(LOWER(U80),4)=".jpg",RIGHT(LOWER(U80),5)=".jpeg"))),"Invalid image extension; ","")&amp;IF(W80="","Missing BossEligible; ",IF(ISNA(MATCH(W80,Lists!$E$2:$E$3,0)),"BossEligible must be Yes or No; ",""))&amp;IF(X80&lt;&gt;"Yes","Correct answer has not been verified; ","")&amp;IF(AA80&lt;&gt;"OK",AA80&amp;"; ","")&amp;IF(AB80&lt;&gt;"OK",AB80&amp;"; ","")&amp;IF(Z80&lt;&gt;"OK",Z80&amp;"; ","")&amp;IF(AND(OR(B80="easyBoss",B80="mediumBoss",B80="finalBoss",B80="legendaryBoss"),W80&lt;&gt;"Yes"),"Boss-pool item should be BossEligible = Yes; ","")))</f>
        <v/>
      </c>
      <c r="AE80" s="11" t="str">
        <f t="shared" si="7"/>
        <v/>
      </c>
    </row>
    <row r="81" spans="1:31" ht="45" customHeight="1">
      <c r="A81" s="15"/>
      <c r="B81" s="15"/>
      <c r="C81" s="15"/>
      <c r="D81" s="12"/>
      <c r="E81" s="12"/>
      <c r="F81" s="12"/>
      <c r="G81" s="12"/>
      <c r="H81" s="12"/>
      <c r="I81" s="15"/>
      <c r="J81" s="12"/>
      <c r="K81" s="12"/>
      <c r="L81" s="12"/>
      <c r="M81" s="12"/>
      <c r="N81" s="12"/>
      <c r="O81" s="13"/>
      <c r="P81" s="13"/>
      <c r="Q81" s="13"/>
      <c r="R81" s="13"/>
      <c r="S81" s="13"/>
      <c r="T81" s="13"/>
      <c r="U81" s="14"/>
      <c r="V81" s="14"/>
      <c r="W81" s="16"/>
      <c r="X81" s="16"/>
      <c r="Y81" s="14"/>
      <c r="Z81" s="17" t="str">
        <f t="shared" si="4"/>
        <v/>
      </c>
      <c r="AA81" s="17" t="str">
        <f t="shared" si="5"/>
        <v/>
      </c>
      <c r="AB81" s="17" t="str">
        <f t="shared" si="6"/>
        <v/>
      </c>
      <c r="AC81" s="17" t="str">
        <f>IF(COUNTA(A81:Y81)=0,"",IF(OR(A81="",B81="",C81="",D81="",E81="",F81="",G81="",H81="",I81="",J81="",K81="",L81="",M81="",N81="",O81="",W81="",X81="",COUNTIF($A$2:$A$301,A81)&gt;1,COUNTIF($D$2:$D$301,D81)&gt;1,ISNA(MATCH(B81,Lists!$A$2:$A$12,0)),ISNA(MATCH(C81,Lists!$B$2:$B$9,0)),ISNA(MATCH(I81,Lists!$C$2:$C$5,0)),ISNA(MATCH(L81,Lists!$D$2:$D$10,0)),ISNA(MATCH(W81,Lists!$E$2:$E$3,0)),X81&lt;&gt;"Yes",K81&lt;&gt;LOWER(K81),ISNUMBER(SEARCH(" ",K81)),O81&lt;&gt;LOWER(O81),ISNUMBER(SEARCH(" ",O81)),AND(OR(B81="repair",B81="bridge"),P81=""),AND(OR(B81="repair",B81="bridge"),Q81=""),AND(U81&lt;&gt;"",V81=""),AND(U81&lt;&gt;"",NOT(OR(RIGHT(LOWER(U81),5)=".webp",RIGHT(LOWER(U81),4)=".png",RIGHT(LOWER(U81),4)=".jpg",RIGHT(LOWER(U81),5)=".jpeg")))),"Needs Fix",IF(OR(LEN(J81)&lt;40,Z81&lt;&gt;"OK",AB81&lt;&gt;"OK",R81="",AND(OR(B81="easyBoss",B81="mediumBoss",B81="finalBoss",B81="legendaryBoss"),W81&lt;&gt;"Yes")),"Warning","Ready")))</f>
        <v/>
      </c>
      <c r="AD81" s="11" t="str">
        <f>IF(AC81="","",IF(AC81="Ready","Ready",IF(A81="","Missing QuestionID; ","")&amp;IF(B81="","Missing Pool; ",IF(ISNA(MATCH(B81,Lists!$A$2:$A$12,0)),"Invalid Pool; ",""))&amp;IF(C81="","Missing Difficulty; ",IF(ISNA(MATCH(C81,Lists!$B$2:$B$9,0)),"Invalid Difficulty; ",""))&amp;IF(D81="","Missing QuestionText; ","")&amp;IF(E81="","Missing OptionA; ","")&amp;IF(F81="","Missing OptionB; ","")&amp;IF(G81="","Missing OptionC; ","")&amp;IF(H81="","Missing OptionD; ","")&amp;IF(I81="","Missing CorrectAnswer; ",IF(ISNA(MATCH(I81,Lists!$C$2:$C$5,0)),"CorrectAnswer must be A, B, C, or D; ",""))&amp;IF(J81="","Missing Feedback; ",IF(LEN(J81)&lt;40,"Feedback may be too short; ",""))&amp;IF(K81="","Missing Tag; ",IF(OR(K81&lt;&gt;LOWER(K81),ISNUMBER(SEARCH(" ",K81))),"Tag must be lowercase with no spaces; ",""))&amp;IF(L81="","Missing Type; ",IF(ISNA(MATCH(L81,Lists!$D$2:$D$10,0)),"Invalid Type; ",""))&amp;IF(M81="","Missing Objective; ","")&amp;IF(N81="","Missing ObjectiveLabel; ","")&amp;IF(O81="","Missing PrimarySkill; ",IF(OR(O81&lt;&gt;LOWER(O81),ISNUMBER(SEARCH(" ",O81))),"PrimarySkill must be lowercase with no spaces; ",""))&amp;IF(AND(OR(B81="repair",B81="bridge"),P81=""),"Repair/Bridge item needs RepairSkill; ","")&amp;IF(AND(OR(B81="repair",B81="bridge"),Q81=""),"Repair/Bridge item needs CommonError; ","")&amp;IF(R81="","ConceptCluster recommended; ","")&amp;IF(AND(U81&lt;&gt;"",V81=""),"ImageAccessibilityNote required when ImageFile is used; ","")&amp;IF(AND(U81&lt;&gt;"",NOT(OR(RIGHT(LOWER(U81),5)=".webp",RIGHT(LOWER(U81),4)=".png",RIGHT(LOWER(U81),4)=".jpg",RIGHT(LOWER(U81),5)=".jpeg"))),"Invalid image extension; ","")&amp;IF(W81="","Missing BossEligible; ",IF(ISNA(MATCH(W81,Lists!$E$2:$E$3,0)),"BossEligible must be Yes or No; ",""))&amp;IF(X81&lt;&gt;"Yes","Correct answer has not been verified; ","")&amp;IF(AA81&lt;&gt;"OK",AA81&amp;"; ","")&amp;IF(AB81&lt;&gt;"OK",AB81&amp;"; ","")&amp;IF(Z81&lt;&gt;"OK",Z81&amp;"; ","")&amp;IF(AND(OR(B81="easyBoss",B81="mediumBoss",B81="finalBoss",B81="legendaryBoss"),W81&lt;&gt;"Yes"),"Boss-pool item should be BossEligible = Yes; ","")))</f>
        <v/>
      </c>
      <c r="AE81" s="11" t="str">
        <f t="shared" si="7"/>
        <v/>
      </c>
    </row>
    <row r="82" spans="1:31" ht="45" customHeight="1">
      <c r="A82" s="15"/>
      <c r="B82" s="15"/>
      <c r="C82" s="15"/>
      <c r="D82" s="12"/>
      <c r="E82" s="12"/>
      <c r="F82" s="12"/>
      <c r="G82" s="12"/>
      <c r="H82" s="12"/>
      <c r="I82" s="15"/>
      <c r="J82" s="12"/>
      <c r="K82" s="12"/>
      <c r="L82" s="12"/>
      <c r="M82" s="12"/>
      <c r="N82" s="12"/>
      <c r="O82" s="13"/>
      <c r="P82" s="13"/>
      <c r="Q82" s="13"/>
      <c r="R82" s="13"/>
      <c r="S82" s="13"/>
      <c r="T82" s="13"/>
      <c r="U82" s="14"/>
      <c r="V82" s="14"/>
      <c r="W82" s="16"/>
      <c r="X82" s="16"/>
      <c r="Y82" s="14"/>
      <c r="Z82" s="17" t="str">
        <f t="shared" si="4"/>
        <v/>
      </c>
      <c r="AA82" s="17" t="str">
        <f t="shared" si="5"/>
        <v/>
      </c>
      <c r="AB82" s="17" t="str">
        <f t="shared" si="6"/>
        <v/>
      </c>
      <c r="AC82" s="17" t="str">
        <f>IF(COUNTA(A82:Y82)=0,"",IF(OR(A82="",B82="",C82="",D82="",E82="",F82="",G82="",H82="",I82="",J82="",K82="",L82="",M82="",N82="",O82="",W82="",X82="",COUNTIF($A$2:$A$301,A82)&gt;1,COUNTIF($D$2:$D$301,D82)&gt;1,ISNA(MATCH(B82,Lists!$A$2:$A$12,0)),ISNA(MATCH(C82,Lists!$B$2:$B$9,0)),ISNA(MATCH(I82,Lists!$C$2:$C$5,0)),ISNA(MATCH(L82,Lists!$D$2:$D$10,0)),ISNA(MATCH(W82,Lists!$E$2:$E$3,0)),X82&lt;&gt;"Yes",K82&lt;&gt;LOWER(K82),ISNUMBER(SEARCH(" ",K82)),O82&lt;&gt;LOWER(O82),ISNUMBER(SEARCH(" ",O82)),AND(OR(B82="repair",B82="bridge"),P82=""),AND(OR(B82="repair",B82="bridge"),Q82=""),AND(U82&lt;&gt;"",V82=""),AND(U82&lt;&gt;"",NOT(OR(RIGHT(LOWER(U82),5)=".webp",RIGHT(LOWER(U82),4)=".png",RIGHT(LOWER(U82),4)=".jpg",RIGHT(LOWER(U82),5)=".jpeg")))),"Needs Fix",IF(OR(LEN(J82)&lt;40,Z82&lt;&gt;"OK",AB82&lt;&gt;"OK",R82="",AND(OR(B82="easyBoss",B82="mediumBoss",B82="finalBoss",B82="legendaryBoss"),W82&lt;&gt;"Yes")),"Warning","Ready")))</f>
        <v/>
      </c>
      <c r="AD82" s="11" t="str">
        <f>IF(AC82="","",IF(AC82="Ready","Ready",IF(A82="","Missing QuestionID; ","")&amp;IF(B82="","Missing Pool; ",IF(ISNA(MATCH(B82,Lists!$A$2:$A$12,0)),"Invalid Pool; ",""))&amp;IF(C82="","Missing Difficulty; ",IF(ISNA(MATCH(C82,Lists!$B$2:$B$9,0)),"Invalid Difficulty; ",""))&amp;IF(D82="","Missing QuestionText; ","")&amp;IF(E82="","Missing OptionA; ","")&amp;IF(F82="","Missing OptionB; ","")&amp;IF(G82="","Missing OptionC; ","")&amp;IF(H82="","Missing OptionD; ","")&amp;IF(I82="","Missing CorrectAnswer; ",IF(ISNA(MATCH(I82,Lists!$C$2:$C$5,0)),"CorrectAnswer must be A, B, C, or D; ",""))&amp;IF(J82="","Missing Feedback; ",IF(LEN(J82)&lt;40,"Feedback may be too short; ",""))&amp;IF(K82="","Missing Tag; ",IF(OR(K82&lt;&gt;LOWER(K82),ISNUMBER(SEARCH(" ",K82))),"Tag must be lowercase with no spaces; ",""))&amp;IF(L82="","Missing Type; ",IF(ISNA(MATCH(L82,Lists!$D$2:$D$10,0)),"Invalid Type; ",""))&amp;IF(M82="","Missing Objective; ","")&amp;IF(N82="","Missing ObjectiveLabel; ","")&amp;IF(O82="","Missing PrimarySkill; ",IF(OR(O82&lt;&gt;LOWER(O82),ISNUMBER(SEARCH(" ",O82))),"PrimarySkill must be lowercase with no spaces; ",""))&amp;IF(AND(OR(B82="repair",B82="bridge"),P82=""),"Repair/Bridge item needs RepairSkill; ","")&amp;IF(AND(OR(B82="repair",B82="bridge"),Q82=""),"Repair/Bridge item needs CommonError; ","")&amp;IF(R82="","ConceptCluster recommended; ","")&amp;IF(AND(U82&lt;&gt;"",V82=""),"ImageAccessibilityNote required when ImageFile is used; ","")&amp;IF(AND(U82&lt;&gt;"",NOT(OR(RIGHT(LOWER(U82),5)=".webp",RIGHT(LOWER(U82),4)=".png",RIGHT(LOWER(U82),4)=".jpg",RIGHT(LOWER(U82),5)=".jpeg"))),"Invalid image extension; ","")&amp;IF(W82="","Missing BossEligible; ",IF(ISNA(MATCH(W82,Lists!$E$2:$E$3,0)),"BossEligible must be Yes or No; ",""))&amp;IF(X82&lt;&gt;"Yes","Correct answer has not been verified; ","")&amp;IF(AA82&lt;&gt;"OK",AA82&amp;"; ","")&amp;IF(AB82&lt;&gt;"OK",AB82&amp;"; ","")&amp;IF(Z82&lt;&gt;"OK",Z82&amp;"; ","")&amp;IF(AND(OR(B82="easyBoss",B82="mediumBoss",B82="finalBoss",B82="legendaryBoss"),W82&lt;&gt;"Yes"),"Boss-pool item should be BossEligible = Yes; ","")))</f>
        <v/>
      </c>
      <c r="AE82" s="11" t="str">
        <f t="shared" si="7"/>
        <v/>
      </c>
    </row>
    <row r="83" spans="1:31" ht="45" customHeight="1">
      <c r="A83" s="15"/>
      <c r="B83" s="15"/>
      <c r="C83" s="15"/>
      <c r="D83" s="12"/>
      <c r="E83" s="12"/>
      <c r="F83" s="12"/>
      <c r="G83" s="12"/>
      <c r="H83" s="12"/>
      <c r="I83" s="15"/>
      <c r="J83" s="12"/>
      <c r="K83" s="12"/>
      <c r="L83" s="12"/>
      <c r="M83" s="12"/>
      <c r="N83" s="12"/>
      <c r="O83" s="13"/>
      <c r="P83" s="13"/>
      <c r="Q83" s="13"/>
      <c r="R83" s="13"/>
      <c r="S83" s="13"/>
      <c r="T83" s="13"/>
      <c r="U83" s="14"/>
      <c r="V83" s="14"/>
      <c r="W83" s="16"/>
      <c r="X83" s="16"/>
      <c r="Y83" s="14"/>
      <c r="Z83" s="17" t="str">
        <f t="shared" si="4"/>
        <v/>
      </c>
      <c r="AA83" s="17" t="str">
        <f t="shared" si="5"/>
        <v/>
      </c>
      <c r="AB83" s="17" t="str">
        <f t="shared" si="6"/>
        <v/>
      </c>
      <c r="AC83" s="17" t="str">
        <f>IF(COUNTA(A83:Y83)=0,"",IF(OR(A83="",B83="",C83="",D83="",E83="",F83="",G83="",H83="",I83="",J83="",K83="",L83="",M83="",N83="",O83="",W83="",X83="",COUNTIF($A$2:$A$301,A83)&gt;1,COUNTIF($D$2:$D$301,D83)&gt;1,ISNA(MATCH(B83,Lists!$A$2:$A$12,0)),ISNA(MATCH(C83,Lists!$B$2:$B$9,0)),ISNA(MATCH(I83,Lists!$C$2:$C$5,0)),ISNA(MATCH(L83,Lists!$D$2:$D$10,0)),ISNA(MATCH(W83,Lists!$E$2:$E$3,0)),X83&lt;&gt;"Yes",K83&lt;&gt;LOWER(K83),ISNUMBER(SEARCH(" ",K83)),O83&lt;&gt;LOWER(O83),ISNUMBER(SEARCH(" ",O83)),AND(OR(B83="repair",B83="bridge"),P83=""),AND(OR(B83="repair",B83="bridge"),Q83=""),AND(U83&lt;&gt;"",V83=""),AND(U83&lt;&gt;"",NOT(OR(RIGHT(LOWER(U83),5)=".webp",RIGHT(LOWER(U83),4)=".png",RIGHT(LOWER(U83),4)=".jpg",RIGHT(LOWER(U83),5)=".jpeg")))),"Needs Fix",IF(OR(LEN(J83)&lt;40,Z83&lt;&gt;"OK",AB83&lt;&gt;"OK",R83="",AND(OR(B83="easyBoss",B83="mediumBoss",B83="finalBoss",B83="legendaryBoss"),W83&lt;&gt;"Yes")),"Warning","Ready")))</f>
        <v/>
      </c>
      <c r="AD83" s="11" t="str">
        <f>IF(AC83="","",IF(AC83="Ready","Ready",IF(A83="","Missing QuestionID; ","")&amp;IF(B83="","Missing Pool; ",IF(ISNA(MATCH(B83,Lists!$A$2:$A$12,0)),"Invalid Pool; ",""))&amp;IF(C83="","Missing Difficulty; ",IF(ISNA(MATCH(C83,Lists!$B$2:$B$9,0)),"Invalid Difficulty; ",""))&amp;IF(D83="","Missing QuestionText; ","")&amp;IF(E83="","Missing OptionA; ","")&amp;IF(F83="","Missing OptionB; ","")&amp;IF(G83="","Missing OptionC; ","")&amp;IF(H83="","Missing OptionD; ","")&amp;IF(I83="","Missing CorrectAnswer; ",IF(ISNA(MATCH(I83,Lists!$C$2:$C$5,0)),"CorrectAnswer must be A, B, C, or D; ",""))&amp;IF(J83="","Missing Feedback; ",IF(LEN(J83)&lt;40,"Feedback may be too short; ",""))&amp;IF(K83="","Missing Tag; ",IF(OR(K83&lt;&gt;LOWER(K83),ISNUMBER(SEARCH(" ",K83))),"Tag must be lowercase with no spaces; ",""))&amp;IF(L83="","Missing Type; ",IF(ISNA(MATCH(L83,Lists!$D$2:$D$10,0)),"Invalid Type; ",""))&amp;IF(M83="","Missing Objective; ","")&amp;IF(N83="","Missing ObjectiveLabel; ","")&amp;IF(O83="","Missing PrimarySkill; ",IF(OR(O83&lt;&gt;LOWER(O83),ISNUMBER(SEARCH(" ",O83))),"PrimarySkill must be lowercase with no spaces; ",""))&amp;IF(AND(OR(B83="repair",B83="bridge"),P83=""),"Repair/Bridge item needs RepairSkill; ","")&amp;IF(AND(OR(B83="repair",B83="bridge"),Q83=""),"Repair/Bridge item needs CommonError; ","")&amp;IF(R83="","ConceptCluster recommended; ","")&amp;IF(AND(U83&lt;&gt;"",V83=""),"ImageAccessibilityNote required when ImageFile is used; ","")&amp;IF(AND(U83&lt;&gt;"",NOT(OR(RIGHT(LOWER(U83),5)=".webp",RIGHT(LOWER(U83),4)=".png",RIGHT(LOWER(U83),4)=".jpg",RIGHT(LOWER(U83),5)=".jpeg"))),"Invalid image extension; ","")&amp;IF(W83="","Missing BossEligible; ",IF(ISNA(MATCH(W83,Lists!$E$2:$E$3,0)),"BossEligible must be Yes or No; ",""))&amp;IF(X83&lt;&gt;"Yes","Correct answer has not been verified; ","")&amp;IF(AA83&lt;&gt;"OK",AA83&amp;"; ","")&amp;IF(AB83&lt;&gt;"OK",AB83&amp;"; ","")&amp;IF(Z83&lt;&gt;"OK",Z83&amp;"; ","")&amp;IF(AND(OR(B83="easyBoss",B83="mediumBoss",B83="finalBoss",B83="legendaryBoss"),W83&lt;&gt;"Yes"),"Boss-pool item should be BossEligible = Yes; ","")))</f>
        <v/>
      </c>
      <c r="AE83" s="11" t="str">
        <f t="shared" si="7"/>
        <v/>
      </c>
    </row>
    <row r="84" spans="1:31" ht="45" customHeight="1">
      <c r="A84" s="15"/>
      <c r="B84" s="15"/>
      <c r="C84" s="15"/>
      <c r="D84" s="12"/>
      <c r="E84" s="12"/>
      <c r="F84" s="12"/>
      <c r="G84" s="12"/>
      <c r="H84" s="12"/>
      <c r="I84" s="15"/>
      <c r="J84" s="12"/>
      <c r="K84" s="12"/>
      <c r="L84" s="12"/>
      <c r="M84" s="12"/>
      <c r="N84" s="12"/>
      <c r="O84" s="13"/>
      <c r="P84" s="13"/>
      <c r="Q84" s="13"/>
      <c r="R84" s="13"/>
      <c r="S84" s="13"/>
      <c r="T84" s="13"/>
      <c r="U84" s="14"/>
      <c r="V84" s="14"/>
      <c r="W84" s="16"/>
      <c r="X84" s="16"/>
      <c r="Y84" s="14"/>
      <c r="Z84" s="17" t="str">
        <f t="shared" si="4"/>
        <v/>
      </c>
      <c r="AA84" s="17" t="str">
        <f t="shared" si="5"/>
        <v/>
      </c>
      <c r="AB84" s="17" t="str">
        <f t="shared" si="6"/>
        <v/>
      </c>
      <c r="AC84" s="17" t="str">
        <f>IF(COUNTA(A84:Y84)=0,"",IF(OR(A84="",B84="",C84="",D84="",E84="",F84="",G84="",H84="",I84="",J84="",K84="",L84="",M84="",N84="",O84="",W84="",X84="",COUNTIF($A$2:$A$301,A84)&gt;1,COUNTIF($D$2:$D$301,D84)&gt;1,ISNA(MATCH(B84,Lists!$A$2:$A$12,0)),ISNA(MATCH(C84,Lists!$B$2:$B$9,0)),ISNA(MATCH(I84,Lists!$C$2:$C$5,0)),ISNA(MATCH(L84,Lists!$D$2:$D$10,0)),ISNA(MATCH(W84,Lists!$E$2:$E$3,0)),X84&lt;&gt;"Yes",K84&lt;&gt;LOWER(K84),ISNUMBER(SEARCH(" ",K84)),O84&lt;&gt;LOWER(O84),ISNUMBER(SEARCH(" ",O84)),AND(OR(B84="repair",B84="bridge"),P84=""),AND(OR(B84="repair",B84="bridge"),Q84=""),AND(U84&lt;&gt;"",V84=""),AND(U84&lt;&gt;"",NOT(OR(RIGHT(LOWER(U84),5)=".webp",RIGHT(LOWER(U84),4)=".png",RIGHT(LOWER(U84),4)=".jpg",RIGHT(LOWER(U84),5)=".jpeg")))),"Needs Fix",IF(OR(LEN(J84)&lt;40,Z84&lt;&gt;"OK",AB84&lt;&gt;"OK",R84="",AND(OR(B84="easyBoss",B84="mediumBoss",B84="finalBoss",B84="legendaryBoss"),W84&lt;&gt;"Yes")),"Warning","Ready")))</f>
        <v/>
      </c>
      <c r="AD84" s="11" t="str">
        <f>IF(AC84="","",IF(AC84="Ready","Ready",IF(A84="","Missing QuestionID; ","")&amp;IF(B84="","Missing Pool; ",IF(ISNA(MATCH(B84,Lists!$A$2:$A$12,0)),"Invalid Pool; ",""))&amp;IF(C84="","Missing Difficulty; ",IF(ISNA(MATCH(C84,Lists!$B$2:$B$9,0)),"Invalid Difficulty; ",""))&amp;IF(D84="","Missing QuestionText; ","")&amp;IF(E84="","Missing OptionA; ","")&amp;IF(F84="","Missing OptionB; ","")&amp;IF(G84="","Missing OptionC; ","")&amp;IF(H84="","Missing OptionD; ","")&amp;IF(I84="","Missing CorrectAnswer; ",IF(ISNA(MATCH(I84,Lists!$C$2:$C$5,0)),"CorrectAnswer must be A, B, C, or D; ",""))&amp;IF(J84="","Missing Feedback; ",IF(LEN(J84)&lt;40,"Feedback may be too short; ",""))&amp;IF(K84="","Missing Tag; ",IF(OR(K84&lt;&gt;LOWER(K84),ISNUMBER(SEARCH(" ",K84))),"Tag must be lowercase with no spaces; ",""))&amp;IF(L84="","Missing Type; ",IF(ISNA(MATCH(L84,Lists!$D$2:$D$10,0)),"Invalid Type; ",""))&amp;IF(M84="","Missing Objective; ","")&amp;IF(N84="","Missing ObjectiveLabel; ","")&amp;IF(O84="","Missing PrimarySkill; ",IF(OR(O84&lt;&gt;LOWER(O84),ISNUMBER(SEARCH(" ",O84))),"PrimarySkill must be lowercase with no spaces; ",""))&amp;IF(AND(OR(B84="repair",B84="bridge"),P84=""),"Repair/Bridge item needs RepairSkill; ","")&amp;IF(AND(OR(B84="repair",B84="bridge"),Q84=""),"Repair/Bridge item needs CommonError; ","")&amp;IF(R84="","ConceptCluster recommended; ","")&amp;IF(AND(U84&lt;&gt;"",V84=""),"ImageAccessibilityNote required when ImageFile is used; ","")&amp;IF(AND(U84&lt;&gt;"",NOT(OR(RIGHT(LOWER(U84),5)=".webp",RIGHT(LOWER(U84),4)=".png",RIGHT(LOWER(U84),4)=".jpg",RIGHT(LOWER(U84),5)=".jpeg"))),"Invalid image extension; ","")&amp;IF(W84="","Missing BossEligible; ",IF(ISNA(MATCH(W84,Lists!$E$2:$E$3,0)),"BossEligible must be Yes or No; ",""))&amp;IF(X84&lt;&gt;"Yes","Correct answer has not been verified; ","")&amp;IF(AA84&lt;&gt;"OK",AA84&amp;"; ","")&amp;IF(AB84&lt;&gt;"OK",AB84&amp;"; ","")&amp;IF(Z84&lt;&gt;"OK",Z84&amp;"; ","")&amp;IF(AND(OR(B84="easyBoss",B84="mediumBoss",B84="finalBoss",B84="legendaryBoss"),W84&lt;&gt;"Yes"),"Boss-pool item should be BossEligible = Yes; ","")))</f>
        <v/>
      </c>
      <c r="AE84" s="11" t="str">
        <f t="shared" si="7"/>
        <v/>
      </c>
    </row>
    <row r="85" spans="1:31" ht="45" customHeight="1">
      <c r="A85" s="15"/>
      <c r="B85" s="15"/>
      <c r="C85" s="15"/>
      <c r="D85" s="12"/>
      <c r="E85" s="12"/>
      <c r="F85" s="12"/>
      <c r="G85" s="12"/>
      <c r="H85" s="12"/>
      <c r="I85" s="15"/>
      <c r="J85" s="12"/>
      <c r="K85" s="12"/>
      <c r="L85" s="12"/>
      <c r="M85" s="12"/>
      <c r="N85" s="12"/>
      <c r="O85" s="13"/>
      <c r="P85" s="13"/>
      <c r="Q85" s="13"/>
      <c r="R85" s="13"/>
      <c r="S85" s="13"/>
      <c r="T85" s="13"/>
      <c r="U85" s="14"/>
      <c r="V85" s="14"/>
      <c r="W85" s="16"/>
      <c r="X85" s="16"/>
      <c r="Y85" s="14"/>
      <c r="Z85" s="17" t="str">
        <f t="shared" si="4"/>
        <v/>
      </c>
      <c r="AA85" s="17" t="str">
        <f t="shared" si="5"/>
        <v/>
      </c>
      <c r="AB85" s="17" t="str">
        <f t="shared" si="6"/>
        <v/>
      </c>
      <c r="AC85" s="17" t="str">
        <f>IF(COUNTA(A85:Y85)=0,"",IF(OR(A85="",B85="",C85="",D85="",E85="",F85="",G85="",H85="",I85="",J85="",K85="",L85="",M85="",N85="",O85="",W85="",X85="",COUNTIF($A$2:$A$301,A85)&gt;1,COUNTIF($D$2:$D$301,D85)&gt;1,ISNA(MATCH(B85,Lists!$A$2:$A$12,0)),ISNA(MATCH(C85,Lists!$B$2:$B$9,0)),ISNA(MATCH(I85,Lists!$C$2:$C$5,0)),ISNA(MATCH(L85,Lists!$D$2:$D$10,0)),ISNA(MATCH(W85,Lists!$E$2:$E$3,0)),X85&lt;&gt;"Yes",K85&lt;&gt;LOWER(K85),ISNUMBER(SEARCH(" ",K85)),O85&lt;&gt;LOWER(O85),ISNUMBER(SEARCH(" ",O85)),AND(OR(B85="repair",B85="bridge"),P85=""),AND(OR(B85="repair",B85="bridge"),Q85=""),AND(U85&lt;&gt;"",V85=""),AND(U85&lt;&gt;"",NOT(OR(RIGHT(LOWER(U85),5)=".webp",RIGHT(LOWER(U85),4)=".png",RIGHT(LOWER(U85),4)=".jpg",RIGHT(LOWER(U85),5)=".jpeg")))),"Needs Fix",IF(OR(LEN(J85)&lt;40,Z85&lt;&gt;"OK",AB85&lt;&gt;"OK",R85="",AND(OR(B85="easyBoss",B85="mediumBoss",B85="finalBoss",B85="legendaryBoss"),W85&lt;&gt;"Yes")),"Warning","Ready")))</f>
        <v/>
      </c>
      <c r="AD85" s="11" t="str">
        <f>IF(AC85="","",IF(AC85="Ready","Ready",IF(A85="","Missing QuestionID; ","")&amp;IF(B85="","Missing Pool; ",IF(ISNA(MATCH(B85,Lists!$A$2:$A$12,0)),"Invalid Pool; ",""))&amp;IF(C85="","Missing Difficulty; ",IF(ISNA(MATCH(C85,Lists!$B$2:$B$9,0)),"Invalid Difficulty; ",""))&amp;IF(D85="","Missing QuestionText; ","")&amp;IF(E85="","Missing OptionA; ","")&amp;IF(F85="","Missing OptionB; ","")&amp;IF(G85="","Missing OptionC; ","")&amp;IF(H85="","Missing OptionD; ","")&amp;IF(I85="","Missing CorrectAnswer; ",IF(ISNA(MATCH(I85,Lists!$C$2:$C$5,0)),"CorrectAnswer must be A, B, C, or D; ",""))&amp;IF(J85="","Missing Feedback; ",IF(LEN(J85)&lt;40,"Feedback may be too short; ",""))&amp;IF(K85="","Missing Tag; ",IF(OR(K85&lt;&gt;LOWER(K85),ISNUMBER(SEARCH(" ",K85))),"Tag must be lowercase with no spaces; ",""))&amp;IF(L85="","Missing Type; ",IF(ISNA(MATCH(L85,Lists!$D$2:$D$10,0)),"Invalid Type; ",""))&amp;IF(M85="","Missing Objective; ","")&amp;IF(N85="","Missing ObjectiveLabel; ","")&amp;IF(O85="","Missing PrimarySkill; ",IF(OR(O85&lt;&gt;LOWER(O85),ISNUMBER(SEARCH(" ",O85))),"PrimarySkill must be lowercase with no spaces; ",""))&amp;IF(AND(OR(B85="repair",B85="bridge"),P85=""),"Repair/Bridge item needs RepairSkill; ","")&amp;IF(AND(OR(B85="repair",B85="bridge"),Q85=""),"Repair/Bridge item needs CommonError; ","")&amp;IF(R85="","ConceptCluster recommended; ","")&amp;IF(AND(U85&lt;&gt;"",V85=""),"ImageAccessibilityNote required when ImageFile is used; ","")&amp;IF(AND(U85&lt;&gt;"",NOT(OR(RIGHT(LOWER(U85),5)=".webp",RIGHT(LOWER(U85),4)=".png",RIGHT(LOWER(U85),4)=".jpg",RIGHT(LOWER(U85),5)=".jpeg"))),"Invalid image extension; ","")&amp;IF(W85="","Missing BossEligible; ",IF(ISNA(MATCH(W85,Lists!$E$2:$E$3,0)),"BossEligible must be Yes or No; ",""))&amp;IF(X85&lt;&gt;"Yes","Correct answer has not been verified; ","")&amp;IF(AA85&lt;&gt;"OK",AA85&amp;"; ","")&amp;IF(AB85&lt;&gt;"OK",AB85&amp;"; ","")&amp;IF(Z85&lt;&gt;"OK",Z85&amp;"; ","")&amp;IF(AND(OR(B85="easyBoss",B85="mediumBoss",B85="finalBoss",B85="legendaryBoss"),W85&lt;&gt;"Yes"),"Boss-pool item should be BossEligible = Yes; ","")))</f>
        <v/>
      </c>
      <c r="AE85" s="11" t="str">
        <f t="shared" si="7"/>
        <v/>
      </c>
    </row>
    <row r="86" spans="1:31" ht="45" customHeight="1">
      <c r="A86" s="15"/>
      <c r="B86" s="15"/>
      <c r="C86" s="15"/>
      <c r="D86" s="12"/>
      <c r="E86" s="12"/>
      <c r="F86" s="12"/>
      <c r="G86" s="12"/>
      <c r="H86" s="12"/>
      <c r="I86" s="15"/>
      <c r="J86" s="12"/>
      <c r="K86" s="12"/>
      <c r="L86" s="12"/>
      <c r="M86" s="12"/>
      <c r="N86" s="12"/>
      <c r="O86" s="13"/>
      <c r="P86" s="13"/>
      <c r="Q86" s="13"/>
      <c r="R86" s="13"/>
      <c r="S86" s="13"/>
      <c r="T86" s="13"/>
      <c r="U86" s="14"/>
      <c r="V86" s="14"/>
      <c r="W86" s="16"/>
      <c r="X86" s="16"/>
      <c r="Y86" s="14"/>
      <c r="Z86" s="17" t="str">
        <f t="shared" si="4"/>
        <v/>
      </c>
      <c r="AA86" s="17" t="str">
        <f t="shared" si="5"/>
        <v/>
      </c>
      <c r="AB86" s="17" t="str">
        <f t="shared" si="6"/>
        <v/>
      </c>
      <c r="AC86" s="17" t="str">
        <f>IF(COUNTA(A86:Y86)=0,"",IF(OR(A86="",B86="",C86="",D86="",E86="",F86="",G86="",H86="",I86="",J86="",K86="",L86="",M86="",N86="",O86="",W86="",X86="",COUNTIF($A$2:$A$301,A86)&gt;1,COUNTIF($D$2:$D$301,D86)&gt;1,ISNA(MATCH(B86,Lists!$A$2:$A$12,0)),ISNA(MATCH(C86,Lists!$B$2:$B$9,0)),ISNA(MATCH(I86,Lists!$C$2:$C$5,0)),ISNA(MATCH(L86,Lists!$D$2:$D$10,0)),ISNA(MATCH(W86,Lists!$E$2:$E$3,0)),X86&lt;&gt;"Yes",K86&lt;&gt;LOWER(K86),ISNUMBER(SEARCH(" ",K86)),O86&lt;&gt;LOWER(O86),ISNUMBER(SEARCH(" ",O86)),AND(OR(B86="repair",B86="bridge"),P86=""),AND(OR(B86="repair",B86="bridge"),Q86=""),AND(U86&lt;&gt;"",V86=""),AND(U86&lt;&gt;"",NOT(OR(RIGHT(LOWER(U86),5)=".webp",RIGHT(LOWER(U86),4)=".png",RIGHT(LOWER(U86),4)=".jpg",RIGHT(LOWER(U86),5)=".jpeg")))),"Needs Fix",IF(OR(LEN(J86)&lt;40,Z86&lt;&gt;"OK",AB86&lt;&gt;"OK",R86="",AND(OR(B86="easyBoss",B86="mediumBoss",B86="finalBoss",B86="legendaryBoss"),W86&lt;&gt;"Yes")),"Warning","Ready")))</f>
        <v/>
      </c>
      <c r="AD86" s="11" t="str">
        <f>IF(AC86="","",IF(AC86="Ready","Ready",IF(A86="","Missing QuestionID; ","")&amp;IF(B86="","Missing Pool; ",IF(ISNA(MATCH(B86,Lists!$A$2:$A$12,0)),"Invalid Pool; ",""))&amp;IF(C86="","Missing Difficulty; ",IF(ISNA(MATCH(C86,Lists!$B$2:$B$9,0)),"Invalid Difficulty; ",""))&amp;IF(D86="","Missing QuestionText; ","")&amp;IF(E86="","Missing OptionA; ","")&amp;IF(F86="","Missing OptionB; ","")&amp;IF(G86="","Missing OptionC; ","")&amp;IF(H86="","Missing OptionD; ","")&amp;IF(I86="","Missing CorrectAnswer; ",IF(ISNA(MATCH(I86,Lists!$C$2:$C$5,0)),"CorrectAnswer must be A, B, C, or D; ",""))&amp;IF(J86="","Missing Feedback; ",IF(LEN(J86)&lt;40,"Feedback may be too short; ",""))&amp;IF(K86="","Missing Tag; ",IF(OR(K86&lt;&gt;LOWER(K86),ISNUMBER(SEARCH(" ",K86))),"Tag must be lowercase with no spaces; ",""))&amp;IF(L86="","Missing Type; ",IF(ISNA(MATCH(L86,Lists!$D$2:$D$10,0)),"Invalid Type; ",""))&amp;IF(M86="","Missing Objective; ","")&amp;IF(N86="","Missing ObjectiveLabel; ","")&amp;IF(O86="","Missing PrimarySkill; ",IF(OR(O86&lt;&gt;LOWER(O86),ISNUMBER(SEARCH(" ",O86))),"PrimarySkill must be lowercase with no spaces; ",""))&amp;IF(AND(OR(B86="repair",B86="bridge"),P86=""),"Repair/Bridge item needs RepairSkill; ","")&amp;IF(AND(OR(B86="repair",B86="bridge"),Q86=""),"Repair/Bridge item needs CommonError; ","")&amp;IF(R86="","ConceptCluster recommended; ","")&amp;IF(AND(U86&lt;&gt;"",V86=""),"ImageAccessibilityNote required when ImageFile is used; ","")&amp;IF(AND(U86&lt;&gt;"",NOT(OR(RIGHT(LOWER(U86),5)=".webp",RIGHT(LOWER(U86),4)=".png",RIGHT(LOWER(U86),4)=".jpg",RIGHT(LOWER(U86),5)=".jpeg"))),"Invalid image extension; ","")&amp;IF(W86="","Missing BossEligible; ",IF(ISNA(MATCH(W86,Lists!$E$2:$E$3,0)),"BossEligible must be Yes or No; ",""))&amp;IF(X86&lt;&gt;"Yes","Correct answer has not been verified; ","")&amp;IF(AA86&lt;&gt;"OK",AA86&amp;"; ","")&amp;IF(AB86&lt;&gt;"OK",AB86&amp;"; ","")&amp;IF(Z86&lt;&gt;"OK",Z86&amp;"; ","")&amp;IF(AND(OR(B86="easyBoss",B86="mediumBoss",B86="finalBoss",B86="legendaryBoss"),W86&lt;&gt;"Yes"),"Boss-pool item should be BossEligible = Yes; ","")))</f>
        <v/>
      </c>
      <c r="AE86" s="11" t="str">
        <f t="shared" si="7"/>
        <v/>
      </c>
    </row>
    <row r="87" spans="1:31" ht="45" customHeight="1">
      <c r="A87" s="15"/>
      <c r="B87" s="15"/>
      <c r="C87" s="15"/>
      <c r="D87" s="12"/>
      <c r="E87" s="12"/>
      <c r="F87" s="12"/>
      <c r="G87" s="12"/>
      <c r="H87" s="12"/>
      <c r="I87" s="15"/>
      <c r="J87" s="12"/>
      <c r="K87" s="12"/>
      <c r="L87" s="12"/>
      <c r="M87" s="12"/>
      <c r="N87" s="12"/>
      <c r="O87" s="13"/>
      <c r="P87" s="13"/>
      <c r="Q87" s="13"/>
      <c r="R87" s="13"/>
      <c r="S87" s="13"/>
      <c r="T87" s="13"/>
      <c r="U87" s="14"/>
      <c r="V87" s="14"/>
      <c r="W87" s="16"/>
      <c r="X87" s="16"/>
      <c r="Y87" s="14"/>
      <c r="Z87" s="17" t="str">
        <f t="shared" si="4"/>
        <v/>
      </c>
      <c r="AA87" s="17" t="str">
        <f t="shared" si="5"/>
        <v/>
      </c>
      <c r="AB87" s="17" t="str">
        <f t="shared" si="6"/>
        <v/>
      </c>
      <c r="AC87" s="17" t="str">
        <f>IF(COUNTA(A87:Y87)=0,"",IF(OR(A87="",B87="",C87="",D87="",E87="",F87="",G87="",H87="",I87="",J87="",K87="",L87="",M87="",N87="",O87="",W87="",X87="",COUNTIF($A$2:$A$301,A87)&gt;1,COUNTIF($D$2:$D$301,D87)&gt;1,ISNA(MATCH(B87,Lists!$A$2:$A$12,0)),ISNA(MATCH(C87,Lists!$B$2:$B$9,0)),ISNA(MATCH(I87,Lists!$C$2:$C$5,0)),ISNA(MATCH(L87,Lists!$D$2:$D$10,0)),ISNA(MATCH(W87,Lists!$E$2:$E$3,0)),X87&lt;&gt;"Yes",K87&lt;&gt;LOWER(K87),ISNUMBER(SEARCH(" ",K87)),O87&lt;&gt;LOWER(O87),ISNUMBER(SEARCH(" ",O87)),AND(OR(B87="repair",B87="bridge"),P87=""),AND(OR(B87="repair",B87="bridge"),Q87=""),AND(U87&lt;&gt;"",V87=""),AND(U87&lt;&gt;"",NOT(OR(RIGHT(LOWER(U87),5)=".webp",RIGHT(LOWER(U87),4)=".png",RIGHT(LOWER(U87),4)=".jpg",RIGHT(LOWER(U87),5)=".jpeg")))),"Needs Fix",IF(OR(LEN(J87)&lt;40,Z87&lt;&gt;"OK",AB87&lt;&gt;"OK",R87="",AND(OR(B87="easyBoss",B87="mediumBoss",B87="finalBoss",B87="legendaryBoss"),W87&lt;&gt;"Yes")),"Warning","Ready")))</f>
        <v/>
      </c>
      <c r="AD87" s="11" t="str">
        <f>IF(AC87="","",IF(AC87="Ready","Ready",IF(A87="","Missing QuestionID; ","")&amp;IF(B87="","Missing Pool; ",IF(ISNA(MATCH(B87,Lists!$A$2:$A$12,0)),"Invalid Pool; ",""))&amp;IF(C87="","Missing Difficulty; ",IF(ISNA(MATCH(C87,Lists!$B$2:$B$9,0)),"Invalid Difficulty; ",""))&amp;IF(D87="","Missing QuestionText; ","")&amp;IF(E87="","Missing OptionA; ","")&amp;IF(F87="","Missing OptionB; ","")&amp;IF(G87="","Missing OptionC; ","")&amp;IF(H87="","Missing OptionD; ","")&amp;IF(I87="","Missing CorrectAnswer; ",IF(ISNA(MATCH(I87,Lists!$C$2:$C$5,0)),"CorrectAnswer must be A, B, C, or D; ",""))&amp;IF(J87="","Missing Feedback; ",IF(LEN(J87)&lt;40,"Feedback may be too short; ",""))&amp;IF(K87="","Missing Tag; ",IF(OR(K87&lt;&gt;LOWER(K87),ISNUMBER(SEARCH(" ",K87))),"Tag must be lowercase with no spaces; ",""))&amp;IF(L87="","Missing Type; ",IF(ISNA(MATCH(L87,Lists!$D$2:$D$10,0)),"Invalid Type; ",""))&amp;IF(M87="","Missing Objective; ","")&amp;IF(N87="","Missing ObjectiveLabel; ","")&amp;IF(O87="","Missing PrimarySkill; ",IF(OR(O87&lt;&gt;LOWER(O87),ISNUMBER(SEARCH(" ",O87))),"PrimarySkill must be lowercase with no spaces; ",""))&amp;IF(AND(OR(B87="repair",B87="bridge"),P87=""),"Repair/Bridge item needs RepairSkill; ","")&amp;IF(AND(OR(B87="repair",B87="bridge"),Q87=""),"Repair/Bridge item needs CommonError; ","")&amp;IF(R87="","ConceptCluster recommended; ","")&amp;IF(AND(U87&lt;&gt;"",V87=""),"ImageAccessibilityNote required when ImageFile is used; ","")&amp;IF(AND(U87&lt;&gt;"",NOT(OR(RIGHT(LOWER(U87),5)=".webp",RIGHT(LOWER(U87),4)=".png",RIGHT(LOWER(U87),4)=".jpg",RIGHT(LOWER(U87),5)=".jpeg"))),"Invalid image extension; ","")&amp;IF(W87="","Missing BossEligible; ",IF(ISNA(MATCH(W87,Lists!$E$2:$E$3,0)),"BossEligible must be Yes or No; ",""))&amp;IF(X87&lt;&gt;"Yes","Correct answer has not been verified; ","")&amp;IF(AA87&lt;&gt;"OK",AA87&amp;"; ","")&amp;IF(AB87&lt;&gt;"OK",AB87&amp;"; ","")&amp;IF(Z87&lt;&gt;"OK",Z87&amp;"; ","")&amp;IF(AND(OR(B87="easyBoss",B87="mediumBoss",B87="finalBoss",B87="legendaryBoss"),W87&lt;&gt;"Yes"),"Boss-pool item should be BossEligible = Yes; ","")))</f>
        <v/>
      </c>
      <c r="AE87" s="11" t="str">
        <f t="shared" si="7"/>
        <v/>
      </c>
    </row>
    <row r="88" spans="1:31" ht="45" customHeight="1">
      <c r="A88" s="15"/>
      <c r="B88" s="15"/>
      <c r="C88" s="15"/>
      <c r="D88" s="12"/>
      <c r="E88" s="12"/>
      <c r="F88" s="12"/>
      <c r="G88" s="12"/>
      <c r="H88" s="12"/>
      <c r="I88" s="15"/>
      <c r="J88" s="12"/>
      <c r="K88" s="12"/>
      <c r="L88" s="12"/>
      <c r="M88" s="12"/>
      <c r="N88" s="12"/>
      <c r="O88" s="13"/>
      <c r="P88" s="13"/>
      <c r="Q88" s="13"/>
      <c r="R88" s="13"/>
      <c r="S88" s="13"/>
      <c r="T88" s="13"/>
      <c r="U88" s="14"/>
      <c r="V88" s="14"/>
      <c r="W88" s="16"/>
      <c r="X88" s="16"/>
      <c r="Y88" s="14"/>
      <c r="Z88" s="17" t="str">
        <f t="shared" si="4"/>
        <v/>
      </c>
      <c r="AA88" s="17" t="str">
        <f t="shared" si="5"/>
        <v/>
      </c>
      <c r="AB88" s="17" t="str">
        <f t="shared" si="6"/>
        <v/>
      </c>
      <c r="AC88" s="17" t="str">
        <f>IF(COUNTA(A88:Y88)=0,"",IF(OR(A88="",B88="",C88="",D88="",E88="",F88="",G88="",H88="",I88="",J88="",K88="",L88="",M88="",N88="",O88="",W88="",X88="",COUNTIF($A$2:$A$301,A88)&gt;1,COUNTIF($D$2:$D$301,D88)&gt;1,ISNA(MATCH(B88,Lists!$A$2:$A$12,0)),ISNA(MATCH(C88,Lists!$B$2:$B$9,0)),ISNA(MATCH(I88,Lists!$C$2:$C$5,0)),ISNA(MATCH(L88,Lists!$D$2:$D$10,0)),ISNA(MATCH(W88,Lists!$E$2:$E$3,0)),X88&lt;&gt;"Yes",K88&lt;&gt;LOWER(K88),ISNUMBER(SEARCH(" ",K88)),O88&lt;&gt;LOWER(O88),ISNUMBER(SEARCH(" ",O88)),AND(OR(B88="repair",B88="bridge"),P88=""),AND(OR(B88="repair",B88="bridge"),Q88=""),AND(U88&lt;&gt;"",V88=""),AND(U88&lt;&gt;"",NOT(OR(RIGHT(LOWER(U88),5)=".webp",RIGHT(LOWER(U88),4)=".png",RIGHT(LOWER(U88),4)=".jpg",RIGHT(LOWER(U88),5)=".jpeg")))),"Needs Fix",IF(OR(LEN(J88)&lt;40,Z88&lt;&gt;"OK",AB88&lt;&gt;"OK",R88="",AND(OR(B88="easyBoss",B88="mediumBoss",B88="finalBoss",B88="legendaryBoss"),W88&lt;&gt;"Yes")),"Warning","Ready")))</f>
        <v/>
      </c>
      <c r="AD88" s="11" t="str">
        <f>IF(AC88="","",IF(AC88="Ready","Ready",IF(A88="","Missing QuestionID; ","")&amp;IF(B88="","Missing Pool; ",IF(ISNA(MATCH(B88,Lists!$A$2:$A$12,0)),"Invalid Pool; ",""))&amp;IF(C88="","Missing Difficulty; ",IF(ISNA(MATCH(C88,Lists!$B$2:$B$9,0)),"Invalid Difficulty; ",""))&amp;IF(D88="","Missing QuestionText; ","")&amp;IF(E88="","Missing OptionA; ","")&amp;IF(F88="","Missing OptionB; ","")&amp;IF(G88="","Missing OptionC; ","")&amp;IF(H88="","Missing OptionD; ","")&amp;IF(I88="","Missing CorrectAnswer; ",IF(ISNA(MATCH(I88,Lists!$C$2:$C$5,0)),"CorrectAnswer must be A, B, C, or D; ",""))&amp;IF(J88="","Missing Feedback; ",IF(LEN(J88)&lt;40,"Feedback may be too short; ",""))&amp;IF(K88="","Missing Tag; ",IF(OR(K88&lt;&gt;LOWER(K88),ISNUMBER(SEARCH(" ",K88))),"Tag must be lowercase with no spaces; ",""))&amp;IF(L88="","Missing Type; ",IF(ISNA(MATCH(L88,Lists!$D$2:$D$10,0)),"Invalid Type; ",""))&amp;IF(M88="","Missing Objective; ","")&amp;IF(N88="","Missing ObjectiveLabel; ","")&amp;IF(O88="","Missing PrimarySkill; ",IF(OR(O88&lt;&gt;LOWER(O88),ISNUMBER(SEARCH(" ",O88))),"PrimarySkill must be lowercase with no spaces; ",""))&amp;IF(AND(OR(B88="repair",B88="bridge"),P88=""),"Repair/Bridge item needs RepairSkill; ","")&amp;IF(AND(OR(B88="repair",B88="bridge"),Q88=""),"Repair/Bridge item needs CommonError; ","")&amp;IF(R88="","ConceptCluster recommended; ","")&amp;IF(AND(U88&lt;&gt;"",V88=""),"ImageAccessibilityNote required when ImageFile is used; ","")&amp;IF(AND(U88&lt;&gt;"",NOT(OR(RIGHT(LOWER(U88),5)=".webp",RIGHT(LOWER(U88),4)=".png",RIGHT(LOWER(U88),4)=".jpg",RIGHT(LOWER(U88),5)=".jpeg"))),"Invalid image extension; ","")&amp;IF(W88="","Missing BossEligible; ",IF(ISNA(MATCH(W88,Lists!$E$2:$E$3,0)),"BossEligible must be Yes or No; ",""))&amp;IF(X88&lt;&gt;"Yes","Correct answer has not been verified; ","")&amp;IF(AA88&lt;&gt;"OK",AA88&amp;"; ","")&amp;IF(AB88&lt;&gt;"OK",AB88&amp;"; ","")&amp;IF(Z88&lt;&gt;"OK",Z88&amp;"; ","")&amp;IF(AND(OR(B88="easyBoss",B88="mediumBoss",B88="finalBoss",B88="legendaryBoss"),W88&lt;&gt;"Yes"),"Boss-pool item should be BossEligible = Yes; ","")))</f>
        <v/>
      </c>
      <c r="AE88" s="11" t="str">
        <f t="shared" si="7"/>
        <v/>
      </c>
    </row>
    <row r="89" spans="1:31" ht="45" customHeight="1">
      <c r="A89" s="15"/>
      <c r="B89" s="15"/>
      <c r="C89" s="15"/>
      <c r="D89" s="12"/>
      <c r="E89" s="12"/>
      <c r="F89" s="12"/>
      <c r="G89" s="12"/>
      <c r="H89" s="12"/>
      <c r="I89" s="15"/>
      <c r="J89" s="12"/>
      <c r="K89" s="12"/>
      <c r="L89" s="12"/>
      <c r="M89" s="12"/>
      <c r="N89" s="12"/>
      <c r="O89" s="13"/>
      <c r="P89" s="13"/>
      <c r="Q89" s="13"/>
      <c r="R89" s="13"/>
      <c r="S89" s="13"/>
      <c r="T89" s="13"/>
      <c r="U89" s="14"/>
      <c r="V89" s="14"/>
      <c r="W89" s="16"/>
      <c r="X89" s="16"/>
      <c r="Y89" s="14"/>
      <c r="Z89" s="17" t="str">
        <f t="shared" si="4"/>
        <v/>
      </c>
      <c r="AA89" s="17" t="str">
        <f t="shared" si="5"/>
        <v/>
      </c>
      <c r="AB89" s="17" t="str">
        <f t="shared" si="6"/>
        <v/>
      </c>
      <c r="AC89" s="17" t="str">
        <f>IF(COUNTA(A89:Y89)=0,"",IF(OR(A89="",B89="",C89="",D89="",E89="",F89="",G89="",H89="",I89="",J89="",K89="",L89="",M89="",N89="",O89="",W89="",X89="",COUNTIF($A$2:$A$301,A89)&gt;1,COUNTIF($D$2:$D$301,D89)&gt;1,ISNA(MATCH(B89,Lists!$A$2:$A$12,0)),ISNA(MATCH(C89,Lists!$B$2:$B$9,0)),ISNA(MATCH(I89,Lists!$C$2:$C$5,0)),ISNA(MATCH(L89,Lists!$D$2:$D$10,0)),ISNA(MATCH(W89,Lists!$E$2:$E$3,0)),X89&lt;&gt;"Yes",K89&lt;&gt;LOWER(K89),ISNUMBER(SEARCH(" ",K89)),O89&lt;&gt;LOWER(O89),ISNUMBER(SEARCH(" ",O89)),AND(OR(B89="repair",B89="bridge"),P89=""),AND(OR(B89="repair",B89="bridge"),Q89=""),AND(U89&lt;&gt;"",V89=""),AND(U89&lt;&gt;"",NOT(OR(RIGHT(LOWER(U89),5)=".webp",RIGHT(LOWER(U89),4)=".png",RIGHT(LOWER(U89),4)=".jpg",RIGHT(LOWER(U89),5)=".jpeg")))),"Needs Fix",IF(OR(LEN(J89)&lt;40,Z89&lt;&gt;"OK",AB89&lt;&gt;"OK",R89="",AND(OR(B89="easyBoss",B89="mediumBoss",B89="finalBoss",B89="legendaryBoss"),W89&lt;&gt;"Yes")),"Warning","Ready")))</f>
        <v/>
      </c>
      <c r="AD89" s="11" t="str">
        <f>IF(AC89="","",IF(AC89="Ready","Ready",IF(A89="","Missing QuestionID; ","")&amp;IF(B89="","Missing Pool; ",IF(ISNA(MATCH(B89,Lists!$A$2:$A$12,0)),"Invalid Pool; ",""))&amp;IF(C89="","Missing Difficulty; ",IF(ISNA(MATCH(C89,Lists!$B$2:$B$9,0)),"Invalid Difficulty; ",""))&amp;IF(D89="","Missing QuestionText; ","")&amp;IF(E89="","Missing OptionA; ","")&amp;IF(F89="","Missing OptionB; ","")&amp;IF(G89="","Missing OptionC; ","")&amp;IF(H89="","Missing OptionD; ","")&amp;IF(I89="","Missing CorrectAnswer; ",IF(ISNA(MATCH(I89,Lists!$C$2:$C$5,0)),"CorrectAnswer must be A, B, C, or D; ",""))&amp;IF(J89="","Missing Feedback; ",IF(LEN(J89)&lt;40,"Feedback may be too short; ",""))&amp;IF(K89="","Missing Tag; ",IF(OR(K89&lt;&gt;LOWER(K89),ISNUMBER(SEARCH(" ",K89))),"Tag must be lowercase with no spaces; ",""))&amp;IF(L89="","Missing Type; ",IF(ISNA(MATCH(L89,Lists!$D$2:$D$10,0)),"Invalid Type; ",""))&amp;IF(M89="","Missing Objective; ","")&amp;IF(N89="","Missing ObjectiveLabel; ","")&amp;IF(O89="","Missing PrimarySkill; ",IF(OR(O89&lt;&gt;LOWER(O89),ISNUMBER(SEARCH(" ",O89))),"PrimarySkill must be lowercase with no spaces; ",""))&amp;IF(AND(OR(B89="repair",B89="bridge"),P89=""),"Repair/Bridge item needs RepairSkill; ","")&amp;IF(AND(OR(B89="repair",B89="bridge"),Q89=""),"Repair/Bridge item needs CommonError; ","")&amp;IF(R89="","ConceptCluster recommended; ","")&amp;IF(AND(U89&lt;&gt;"",V89=""),"ImageAccessibilityNote required when ImageFile is used; ","")&amp;IF(AND(U89&lt;&gt;"",NOT(OR(RIGHT(LOWER(U89),5)=".webp",RIGHT(LOWER(U89),4)=".png",RIGHT(LOWER(U89),4)=".jpg",RIGHT(LOWER(U89),5)=".jpeg"))),"Invalid image extension; ","")&amp;IF(W89="","Missing BossEligible; ",IF(ISNA(MATCH(W89,Lists!$E$2:$E$3,0)),"BossEligible must be Yes or No; ",""))&amp;IF(X89&lt;&gt;"Yes","Correct answer has not been verified; ","")&amp;IF(AA89&lt;&gt;"OK",AA89&amp;"; ","")&amp;IF(AB89&lt;&gt;"OK",AB89&amp;"; ","")&amp;IF(Z89&lt;&gt;"OK",Z89&amp;"; ","")&amp;IF(AND(OR(B89="easyBoss",B89="mediumBoss",B89="finalBoss",B89="legendaryBoss"),W89&lt;&gt;"Yes"),"Boss-pool item should be BossEligible = Yes; ","")))</f>
        <v/>
      </c>
      <c r="AE89" s="11" t="str">
        <f t="shared" si="7"/>
        <v/>
      </c>
    </row>
    <row r="90" spans="1:31" ht="45" customHeight="1">
      <c r="A90" s="15"/>
      <c r="B90" s="15"/>
      <c r="C90" s="15"/>
      <c r="D90" s="12"/>
      <c r="E90" s="12"/>
      <c r="F90" s="12"/>
      <c r="G90" s="12"/>
      <c r="H90" s="12"/>
      <c r="I90" s="15"/>
      <c r="J90" s="12"/>
      <c r="K90" s="12"/>
      <c r="L90" s="12"/>
      <c r="M90" s="12"/>
      <c r="N90" s="12"/>
      <c r="O90" s="13"/>
      <c r="P90" s="13"/>
      <c r="Q90" s="13"/>
      <c r="R90" s="13"/>
      <c r="S90" s="13"/>
      <c r="T90" s="13"/>
      <c r="U90" s="14"/>
      <c r="V90" s="14"/>
      <c r="W90" s="16"/>
      <c r="X90" s="16"/>
      <c r="Y90" s="14"/>
      <c r="Z90" s="17" t="str">
        <f t="shared" si="4"/>
        <v/>
      </c>
      <c r="AA90" s="17" t="str">
        <f t="shared" si="5"/>
        <v/>
      </c>
      <c r="AB90" s="17" t="str">
        <f t="shared" si="6"/>
        <v/>
      </c>
      <c r="AC90" s="17" t="str">
        <f>IF(COUNTA(A90:Y90)=0,"",IF(OR(A90="",B90="",C90="",D90="",E90="",F90="",G90="",H90="",I90="",J90="",K90="",L90="",M90="",N90="",O90="",W90="",X90="",COUNTIF($A$2:$A$301,A90)&gt;1,COUNTIF($D$2:$D$301,D90)&gt;1,ISNA(MATCH(B90,Lists!$A$2:$A$12,0)),ISNA(MATCH(C90,Lists!$B$2:$B$9,0)),ISNA(MATCH(I90,Lists!$C$2:$C$5,0)),ISNA(MATCH(L90,Lists!$D$2:$D$10,0)),ISNA(MATCH(W90,Lists!$E$2:$E$3,0)),X90&lt;&gt;"Yes",K90&lt;&gt;LOWER(K90),ISNUMBER(SEARCH(" ",K90)),O90&lt;&gt;LOWER(O90),ISNUMBER(SEARCH(" ",O90)),AND(OR(B90="repair",B90="bridge"),P90=""),AND(OR(B90="repair",B90="bridge"),Q90=""),AND(U90&lt;&gt;"",V90=""),AND(U90&lt;&gt;"",NOT(OR(RIGHT(LOWER(U90),5)=".webp",RIGHT(LOWER(U90),4)=".png",RIGHT(LOWER(U90),4)=".jpg",RIGHT(LOWER(U90),5)=".jpeg")))),"Needs Fix",IF(OR(LEN(J90)&lt;40,Z90&lt;&gt;"OK",AB90&lt;&gt;"OK",R90="",AND(OR(B90="easyBoss",B90="mediumBoss",B90="finalBoss",B90="legendaryBoss"),W90&lt;&gt;"Yes")),"Warning","Ready")))</f>
        <v/>
      </c>
      <c r="AD90" s="11" t="str">
        <f>IF(AC90="","",IF(AC90="Ready","Ready",IF(A90="","Missing QuestionID; ","")&amp;IF(B90="","Missing Pool; ",IF(ISNA(MATCH(B90,Lists!$A$2:$A$12,0)),"Invalid Pool; ",""))&amp;IF(C90="","Missing Difficulty; ",IF(ISNA(MATCH(C90,Lists!$B$2:$B$9,0)),"Invalid Difficulty; ",""))&amp;IF(D90="","Missing QuestionText; ","")&amp;IF(E90="","Missing OptionA; ","")&amp;IF(F90="","Missing OptionB; ","")&amp;IF(G90="","Missing OptionC; ","")&amp;IF(H90="","Missing OptionD; ","")&amp;IF(I90="","Missing CorrectAnswer; ",IF(ISNA(MATCH(I90,Lists!$C$2:$C$5,0)),"CorrectAnswer must be A, B, C, or D; ",""))&amp;IF(J90="","Missing Feedback; ",IF(LEN(J90)&lt;40,"Feedback may be too short; ",""))&amp;IF(K90="","Missing Tag; ",IF(OR(K90&lt;&gt;LOWER(K90),ISNUMBER(SEARCH(" ",K90))),"Tag must be lowercase with no spaces; ",""))&amp;IF(L90="","Missing Type; ",IF(ISNA(MATCH(L90,Lists!$D$2:$D$10,0)),"Invalid Type; ",""))&amp;IF(M90="","Missing Objective; ","")&amp;IF(N90="","Missing ObjectiveLabel; ","")&amp;IF(O90="","Missing PrimarySkill; ",IF(OR(O90&lt;&gt;LOWER(O90),ISNUMBER(SEARCH(" ",O90))),"PrimarySkill must be lowercase with no spaces; ",""))&amp;IF(AND(OR(B90="repair",B90="bridge"),P90=""),"Repair/Bridge item needs RepairSkill; ","")&amp;IF(AND(OR(B90="repair",B90="bridge"),Q90=""),"Repair/Bridge item needs CommonError; ","")&amp;IF(R90="","ConceptCluster recommended; ","")&amp;IF(AND(U90&lt;&gt;"",V90=""),"ImageAccessibilityNote required when ImageFile is used; ","")&amp;IF(AND(U90&lt;&gt;"",NOT(OR(RIGHT(LOWER(U90),5)=".webp",RIGHT(LOWER(U90),4)=".png",RIGHT(LOWER(U90),4)=".jpg",RIGHT(LOWER(U90),5)=".jpeg"))),"Invalid image extension; ","")&amp;IF(W90="","Missing BossEligible; ",IF(ISNA(MATCH(W90,Lists!$E$2:$E$3,0)),"BossEligible must be Yes or No; ",""))&amp;IF(X90&lt;&gt;"Yes","Correct answer has not been verified; ","")&amp;IF(AA90&lt;&gt;"OK",AA90&amp;"; ","")&amp;IF(AB90&lt;&gt;"OK",AB90&amp;"; ","")&amp;IF(Z90&lt;&gt;"OK",Z90&amp;"; ","")&amp;IF(AND(OR(B90="easyBoss",B90="mediumBoss",B90="finalBoss",B90="legendaryBoss"),W90&lt;&gt;"Yes"),"Boss-pool item should be BossEligible = Yes; ","")))</f>
        <v/>
      </c>
      <c r="AE90" s="11" t="str">
        <f t="shared" si="7"/>
        <v/>
      </c>
    </row>
    <row r="91" spans="1:31" ht="45" customHeight="1">
      <c r="A91" s="15"/>
      <c r="B91" s="15"/>
      <c r="C91" s="15"/>
      <c r="D91" s="12"/>
      <c r="E91" s="12"/>
      <c r="F91" s="12"/>
      <c r="G91" s="12"/>
      <c r="H91" s="12"/>
      <c r="I91" s="15"/>
      <c r="J91" s="12"/>
      <c r="K91" s="12"/>
      <c r="L91" s="12"/>
      <c r="M91" s="12"/>
      <c r="N91" s="12"/>
      <c r="O91" s="13"/>
      <c r="P91" s="13"/>
      <c r="Q91" s="13"/>
      <c r="R91" s="13"/>
      <c r="S91" s="13"/>
      <c r="T91" s="13"/>
      <c r="U91" s="14"/>
      <c r="V91" s="14"/>
      <c r="W91" s="16"/>
      <c r="X91" s="16"/>
      <c r="Y91" s="14"/>
      <c r="Z91" s="17" t="str">
        <f t="shared" si="4"/>
        <v/>
      </c>
      <c r="AA91" s="17" t="str">
        <f t="shared" si="5"/>
        <v/>
      </c>
      <c r="AB91" s="17" t="str">
        <f t="shared" si="6"/>
        <v/>
      </c>
      <c r="AC91" s="17" t="str">
        <f>IF(COUNTA(A91:Y91)=0,"",IF(OR(A91="",B91="",C91="",D91="",E91="",F91="",G91="",H91="",I91="",J91="",K91="",L91="",M91="",N91="",O91="",W91="",X91="",COUNTIF($A$2:$A$301,A91)&gt;1,COUNTIF($D$2:$D$301,D91)&gt;1,ISNA(MATCH(B91,Lists!$A$2:$A$12,0)),ISNA(MATCH(C91,Lists!$B$2:$B$9,0)),ISNA(MATCH(I91,Lists!$C$2:$C$5,0)),ISNA(MATCH(L91,Lists!$D$2:$D$10,0)),ISNA(MATCH(W91,Lists!$E$2:$E$3,0)),X91&lt;&gt;"Yes",K91&lt;&gt;LOWER(K91),ISNUMBER(SEARCH(" ",K91)),O91&lt;&gt;LOWER(O91),ISNUMBER(SEARCH(" ",O91)),AND(OR(B91="repair",B91="bridge"),P91=""),AND(OR(B91="repair",B91="bridge"),Q91=""),AND(U91&lt;&gt;"",V91=""),AND(U91&lt;&gt;"",NOT(OR(RIGHT(LOWER(U91),5)=".webp",RIGHT(LOWER(U91),4)=".png",RIGHT(LOWER(U91),4)=".jpg",RIGHT(LOWER(U91),5)=".jpeg")))),"Needs Fix",IF(OR(LEN(J91)&lt;40,Z91&lt;&gt;"OK",AB91&lt;&gt;"OK",R91="",AND(OR(B91="easyBoss",B91="mediumBoss",B91="finalBoss",B91="legendaryBoss"),W91&lt;&gt;"Yes")),"Warning","Ready")))</f>
        <v/>
      </c>
      <c r="AD91" s="11" t="str">
        <f>IF(AC91="","",IF(AC91="Ready","Ready",IF(A91="","Missing QuestionID; ","")&amp;IF(B91="","Missing Pool; ",IF(ISNA(MATCH(B91,Lists!$A$2:$A$12,0)),"Invalid Pool; ",""))&amp;IF(C91="","Missing Difficulty; ",IF(ISNA(MATCH(C91,Lists!$B$2:$B$9,0)),"Invalid Difficulty; ",""))&amp;IF(D91="","Missing QuestionText; ","")&amp;IF(E91="","Missing OptionA; ","")&amp;IF(F91="","Missing OptionB; ","")&amp;IF(G91="","Missing OptionC; ","")&amp;IF(H91="","Missing OptionD; ","")&amp;IF(I91="","Missing CorrectAnswer; ",IF(ISNA(MATCH(I91,Lists!$C$2:$C$5,0)),"CorrectAnswer must be A, B, C, or D; ",""))&amp;IF(J91="","Missing Feedback; ",IF(LEN(J91)&lt;40,"Feedback may be too short; ",""))&amp;IF(K91="","Missing Tag; ",IF(OR(K91&lt;&gt;LOWER(K91),ISNUMBER(SEARCH(" ",K91))),"Tag must be lowercase with no spaces; ",""))&amp;IF(L91="","Missing Type; ",IF(ISNA(MATCH(L91,Lists!$D$2:$D$10,0)),"Invalid Type; ",""))&amp;IF(M91="","Missing Objective; ","")&amp;IF(N91="","Missing ObjectiveLabel; ","")&amp;IF(O91="","Missing PrimarySkill; ",IF(OR(O91&lt;&gt;LOWER(O91),ISNUMBER(SEARCH(" ",O91))),"PrimarySkill must be lowercase with no spaces; ",""))&amp;IF(AND(OR(B91="repair",B91="bridge"),P91=""),"Repair/Bridge item needs RepairSkill; ","")&amp;IF(AND(OR(B91="repair",B91="bridge"),Q91=""),"Repair/Bridge item needs CommonError; ","")&amp;IF(R91="","ConceptCluster recommended; ","")&amp;IF(AND(U91&lt;&gt;"",V91=""),"ImageAccessibilityNote required when ImageFile is used; ","")&amp;IF(AND(U91&lt;&gt;"",NOT(OR(RIGHT(LOWER(U91),5)=".webp",RIGHT(LOWER(U91),4)=".png",RIGHT(LOWER(U91),4)=".jpg",RIGHT(LOWER(U91),5)=".jpeg"))),"Invalid image extension; ","")&amp;IF(W91="","Missing BossEligible; ",IF(ISNA(MATCH(W91,Lists!$E$2:$E$3,0)),"BossEligible must be Yes or No; ",""))&amp;IF(X91&lt;&gt;"Yes","Correct answer has not been verified; ","")&amp;IF(AA91&lt;&gt;"OK",AA91&amp;"; ","")&amp;IF(AB91&lt;&gt;"OK",AB91&amp;"; ","")&amp;IF(Z91&lt;&gt;"OK",Z91&amp;"; ","")&amp;IF(AND(OR(B91="easyBoss",B91="mediumBoss",B91="finalBoss",B91="legendaryBoss"),W91&lt;&gt;"Yes"),"Boss-pool item should be BossEligible = Yes; ","")))</f>
        <v/>
      </c>
      <c r="AE91" s="11" t="str">
        <f t="shared" si="7"/>
        <v/>
      </c>
    </row>
    <row r="92" spans="1:31" ht="45" customHeight="1">
      <c r="A92" s="15"/>
      <c r="B92" s="15"/>
      <c r="C92" s="15"/>
      <c r="D92" s="12"/>
      <c r="E92" s="12"/>
      <c r="F92" s="12"/>
      <c r="G92" s="12"/>
      <c r="H92" s="12"/>
      <c r="I92" s="15"/>
      <c r="J92" s="12"/>
      <c r="K92" s="12"/>
      <c r="L92" s="12"/>
      <c r="M92" s="12"/>
      <c r="N92" s="12"/>
      <c r="O92" s="13"/>
      <c r="P92" s="13"/>
      <c r="Q92" s="13"/>
      <c r="R92" s="13"/>
      <c r="S92" s="13"/>
      <c r="T92" s="13"/>
      <c r="U92" s="14"/>
      <c r="V92" s="14"/>
      <c r="W92" s="16"/>
      <c r="X92" s="16"/>
      <c r="Y92" s="14"/>
      <c r="Z92" s="17" t="str">
        <f t="shared" si="4"/>
        <v/>
      </c>
      <c r="AA92" s="17" t="str">
        <f t="shared" si="5"/>
        <v/>
      </c>
      <c r="AB92" s="17" t="str">
        <f t="shared" si="6"/>
        <v/>
      </c>
      <c r="AC92" s="17" t="str">
        <f>IF(COUNTA(A92:Y92)=0,"",IF(OR(A92="",B92="",C92="",D92="",E92="",F92="",G92="",H92="",I92="",J92="",K92="",L92="",M92="",N92="",O92="",W92="",X92="",COUNTIF($A$2:$A$301,A92)&gt;1,COUNTIF($D$2:$D$301,D92)&gt;1,ISNA(MATCH(B92,Lists!$A$2:$A$12,0)),ISNA(MATCH(C92,Lists!$B$2:$B$9,0)),ISNA(MATCH(I92,Lists!$C$2:$C$5,0)),ISNA(MATCH(L92,Lists!$D$2:$D$10,0)),ISNA(MATCH(W92,Lists!$E$2:$E$3,0)),X92&lt;&gt;"Yes",K92&lt;&gt;LOWER(K92),ISNUMBER(SEARCH(" ",K92)),O92&lt;&gt;LOWER(O92),ISNUMBER(SEARCH(" ",O92)),AND(OR(B92="repair",B92="bridge"),P92=""),AND(OR(B92="repair",B92="bridge"),Q92=""),AND(U92&lt;&gt;"",V92=""),AND(U92&lt;&gt;"",NOT(OR(RIGHT(LOWER(U92),5)=".webp",RIGHT(LOWER(U92),4)=".png",RIGHT(LOWER(U92),4)=".jpg",RIGHT(LOWER(U92),5)=".jpeg")))),"Needs Fix",IF(OR(LEN(J92)&lt;40,Z92&lt;&gt;"OK",AB92&lt;&gt;"OK",R92="",AND(OR(B92="easyBoss",B92="mediumBoss",B92="finalBoss",B92="legendaryBoss"),W92&lt;&gt;"Yes")),"Warning","Ready")))</f>
        <v/>
      </c>
      <c r="AD92" s="11" t="str">
        <f>IF(AC92="","",IF(AC92="Ready","Ready",IF(A92="","Missing QuestionID; ","")&amp;IF(B92="","Missing Pool; ",IF(ISNA(MATCH(B92,Lists!$A$2:$A$12,0)),"Invalid Pool; ",""))&amp;IF(C92="","Missing Difficulty; ",IF(ISNA(MATCH(C92,Lists!$B$2:$B$9,0)),"Invalid Difficulty; ",""))&amp;IF(D92="","Missing QuestionText; ","")&amp;IF(E92="","Missing OptionA; ","")&amp;IF(F92="","Missing OptionB; ","")&amp;IF(G92="","Missing OptionC; ","")&amp;IF(H92="","Missing OptionD; ","")&amp;IF(I92="","Missing CorrectAnswer; ",IF(ISNA(MATCH(I92,Lists!$C$2:$C$5,0)),"CorrectAnswer must be A, B, C, or D; ",""))&amp;IF(J92="","Missing Feedback; ",IF(LEN(J92)&lt;40,"Feedback may be too short; ",""))&amp;IF(K92="","Missing Tag; ",IF(OR(K92&lt;&gt;LOWER(K92),ISNUMBER(SEARCH(" ",K92))),"Tag must be lowercase with no spaces; ",""))&amp;IF(L92="","Missing Type; ",IF(ISNA(MATCH(L92,Lists!$D$2:$D$10,0)),"Invalid Type; ",""))&amp;IF(M92="","Missing Objective; ","")&amp;IF(N92="","Missing ObjectiveLabel; ","")&amp;IF(O92="","Missing PrimarySkill; ",IF(OR(O92&lt;&gt;LOWER(O92),ISNUMBER(SEARCH(" ",O92))),"PrimarySkill must be lowercase with no spaces; ",""))&amp;IF(AND(OR(B92="repair",B92="bridge"),P92=""),"Repair/Bridge item needs RepairSkill; ","")&amp;IF(AND(OR(B92="repair",B92="bridge"),Q92=""),"Repair/Bridge item needs CommonError; ","")&amp;IF(R92="","ConceptCluster recommended; ","")&amp;IF(AND(U92&lt;&gt;"",V92=""),"ImageAccessibilityNote required when ImageFile is used; ","")&amp;IF(AND(U92&lt;&gt;"",NOT(OR(RIGHT(LOWER(U92),5)=".webp",RIGHT(LOWER(U92),4)=".png",RIGHT(LOWER(U92),4)=".jpg",RIGHT(LOWER(U92),5)=".jpeg"))),"Invalid image extension; ","")&amp;IF(W92="","Missing BossEligible; ",IF(ISNA(MATCH(W92,Lists!$E$2:$E$3,0)),"BossEligible must be Yes or No; ",""))&amp;IF(X92&lt;&gt;"Yes","Correct answer has not been verified; ","")&amp;IF(AA92&lt;&gt;"OK",AA92&amp;"; ","")&amp;IF(AB92&lt;&gt;"OK",AB92&amp;"; ","")&amp;IF(Z92&lt;&gt;"OK",Z92&amp;"; ","")&amp;IF(AND(OR(B92="easyBoss",B92="mediumBoss",B92="finalBoss",B92="legendaryBoss"),W92&lt;&gt;"Yes"),"Boss-pool item should be BossEligible = Yes; ","")))</f>
        <v/>
      </c>
      <c r="AE92" s="11" t="str">
        <f t="shared" si="7"/>
        <v/>
      </c>
    </row>
    <row r="93" spans="1:31" ht="45" customHeight="1">
      <c r="A93" s="15"/>
      <c r="B93" s="15"/>
      <c r="C93" s="15"/>
      <c r="D93" s="12"/>
      <c r="E93" s="12"/>
      <c r="F93" s="12"/>
      <c r="G93" s="12"/>
      <c r="H93" s="12"/>
      <c r="I93" s="15"/>
      <c r="J93" s="12"/>
      <c r="K93" s="12"/>
      <c r="L93" s="12"/>
      <c r="M93" s="12"/>
      <c r="N93" s="12"/>
      <c r="O93" s="13"/>
      <c r="P93" s="13"/>
      <c r="Q93" s="13"/>
      <c r="R93" s="13"/>
      <c r="S93" s="13"/>
      <c r="T93" s="13"/>
      <c r="U93" s="14"/>
      <c r="V93" s="14"/>
      <c r="W93" s="16"/>
      <c r="X93" s="16"/>
      <c r="Y93" s="14"/>
      <c r="Z93" s="17" t="str">
        <f t="shared" si="4"/>
        <v/>
      </c>
      <c r="AA93" s="17" t="str">
        <f t="shared" si="5"/>
        <v/>
      </c>
      <c r="AB93" s="17" t="str">
        <f t="shared" si="6"/>
        <v/>
      </c>
      <c r="AC93" s="17" t="str">
        <f>IF(COUNTA(A93:Y93)=0,"",IF(OR(A93="",B93="",C93="",D93="",E93="",F93="",G93="",H93="",I93="",J93="",K93="",L93="",M93="",N93="",O93="",W93="",X93="",COUNTIF($A$2:$A$301,A93)&gt;1,COUNTIF($D$2:$D$301,D93)&gt;1,ISNA(MATCH(B93,Lists!$A$2:$A$12,0)),ISNA(MATCH(C93,Lists!$B$2:$B$9,0)),ISNA(MATCH(I93,Lists!$C$2:$C$5,0)),ISNA(MATCH(L93,Lists!$D$2:$D$10,0)),ISNA(MATCH(W93,Lists!$E$2:$E$3,0)),X93&lt;&gt;"Yes",K93&lt;&gt;LOWER(K93),ISNUMBER(SEARCH(" ",K93)),O93&lt;&gt;LOWER(O93),ISNUMBER(SEARCH(" ",O93)),AND(OR(B93="repair",B93="bridge"),P93=""),AND(OR(B93="repair",B93="bridge"),Q93=""),AND(U93&lt;&gt;"",V93=""),AND(U93&lt;&gt;"",NOT(OR(RIGHT(LOWER(U93),5)=".webp",RIGHT(LOWER(U93),4)=".png",RIGHT(LOWER(U93),4)=".jpg",RIGHT(LOWER(U93),5)=".jpeg")))),"Needs Fix",IF(OR(LEN(J93)&lt;40,Z93&lt;&gt;"OK",AB93&lt;&gt;"OK",R93="",AND(OR(B93="easyBoss",B93="mediumBoss",B93="finalBoss",B93="legendaryBoss"),W93&lt;&gt;"Yes")),"Warning","Ready")))</f>
        <v/>
      </c>
      <c r="AD93" s="11" t="str">
        <f>IF(AC93="","",IF(AC93="Ready","Ready",IF(A93="","Missing QuestionID; ","")&amp;IF(B93="","Missing Pool; ",IF(ISNA(MATCH(B93,Lists!$A$2:$A$12,0)),"Invalid Pool; ",""))&amp;IF(C93="","Missing Difficulty; ",IF(ISNA(MATCH(C93,Lists!$B$2:$B$9,0)),"Invalid Difficulty; ",""))&amp;IF(D93="","Missing QuestionText; ","")&amp;IF(E93="","Missing OptionA; ","")&amp;IF(F93="","Missing OptionB; ","")&amp;IF(G93="","Missing OptionC; ","")&amp;IF(H93="","Missing OptionD; ","")&amp;IF(I93="","Missing CorrectAnswer; ",IF(ISNA(MATCH(I93,Lists!$C$2:$C$5,0)),"CorrectAnswer must be A, B, C, or D; ",""))&amp;IF(J93="","Missing Feedback; ",IF(LEN(J93)&lt;40,"Feedback may be too short; ",""))&amp;IF(K93="","Missing Tag; ",IF(OR(K93&lt;&gt;LOWER(K93),ISNUMBER(SEARCH(" ",K93))),"Tag must be lowercase with no spaces; ",""))&amp;IF(L93="","Missing Type; ",IF(ISNA(MATCH(L93,Lists!$D$2:$D$10,0)),"Invalid Type; ",""))&amp;IF(M93="","Missing Objective; ","")&amp;IF(N93="","Missing ObjectiveLabel; ","")&amp;IF(O93="","Missing PrimarySkill; ",IF(OR(O93&lt;&gt;LOWER(O93),ISNUMBER(SEARCH(" ",O93))),"PrimarySkill must be lowercase with no spaces; ",""))&amp;IF(AND(OR(B93="repair",B93="bridge"),P93=""),"Repair/Bridge item needs RepairSkill; ","")&amp;IF(AND(OR(B93="repair",B93="bridge"),Q93=""),"Repair/Bridge item needs CommonError; ","")&amp;IF(R93="","ConceptCluster recommended; ","")&amp;IF(AND(U93&lt;&gt;"",V93=""),"ImageAccessibilityNote required when ImageFile is used; ","")&amp;IF(AND(U93&lt;&gt;"",NOT(OR(RIGHT(LOWER(U93),5)=".webp",RIGHT(LOWER(U93),4)=".png",RIGHT(LOWER(U93),4)=".jpg",RIGHT(LOWER(U93),5)=".jpeg"))),"Invalid image extension; ","")&amp;IF(W93="","Missing BossEligible; ",IF(ISNA(MATCH(W93,Lists!$E$2:$E$3,0)),"BossEligible must be Yes or No; ",""))&amp;IF(X93&lt;&gt;"Yes","Correct answer has not been verified; ","")&amp;IF(AA93&lt;&gt;"OK",AA93&amp;"; ","")&amp;IF(AB93&lt;&gt;"OK",AB93&amp;"; ","")&amp;IF(Z93&lt;&gt;"OK",Z93&amp;"; ","")&amp;IF(AND(OR(B93="easyBoss",B93="mediumBoss",B93="finalBoss",B93="legendaryBoss"),W93&lt;&gt;"Yes"),"Boss-pool item should be BossEligible = Yes; ","")))</f>
        <v/>
      </c>
      <c r="AE93" s="11" t="str">
        <f t="shared" si="7"/>
        <v/>
      </c>
    </row>
    <row r="94" spans="1:31" ht="45" customHeight="1">
      <c r="A94" s="15"/>
      <c r="B94" s="15"/>
      <c r="C94" s="15"/>
      <c r="D94" s="12"/>
      <c r="E94" s="12"/>
      <c r="F94" s="12"/>
      <c r="G94" s="12"/>
      <c r="H94" s="12"/>
      <c r="I94" s="15"/>
      <c r="J94" s="12"/>
      <c r="K94" s="12"/>
      <c r="L94" s="12"/>
      <c r="M94" s="12"/>
      <c r="N94" s="12"/>
      <c r="O94" s="13"/>
      <c r="P94" s="13"/>
      <c r="Q94" s="13"/>
      <c r="R94" s="13"/>
      <c r="S94" s="13"/>
      <c r="T94" s="13"/>
      <c r="U94" s="14"/>
      <c r="V94" s="14"/>
      <c r="W94" s="16"/>
      <c r="X94" s="16"/>
      <c r="Y94" s="14"/>
      <c r="Z94" s="17" t="str">
        <f t="shared" si="4"/>
        <v/>
      </c>
      <c r="AA94" s="17" t="str">
        <f t="shared" si="5"/>
        <v/>
      </c>
      <c r="AB94" s="17" t="str">
        <f t="shared" si="6"/>
        <v/>
      </c>
      <c r="AC94" s="17" t="str">
        <f>IF(COUNTA(A94:Y94)=0,"",IF(OR(A94="",B94="",C94="",D94="",E94="",F94="",G94="",H94="",I94="",J94="",K94="",L94="",M94="",N94="",O94="",W94="",X94="",COUNTIF($A$2:$A$301,A94)&gt;1,COUNTIF($D$2:$D$301,D94)&gt;1,ISNA(MATCH(B94,Lists!$A$2:$A$12,0)),ISNA(MATCH(C94,Lists!$B$2:$B$9,0)),ISNA(MATCH(I94,Lists!$C$2:$C$5,0)),ISNA(MATCH(L94,Lists!$D$2:$D$10,0)),ISNA(MATCH(W94,Lists!$E$2:$E$3,0)),X94&lt;&gt;"Yes",K94&lt;&gt;LOWER(K94),ISNUMBER(SEARCH(" ",K94)),O94&lt;&gt;LOWER(O94),ISNUMBER(SEARCH(" ",O94)),AND(OR(B94="repair",B94="bridge"),P94=""),AND(OR(B94="repair",B94="bridge"),Q94=""),AND(U94&lt;&gt;"",V94=""),AND(U94&lt;&gt;"",NOT(OR(RIGHT(LOWER(U94),5)=".webp",RIGHT(LOWER(U94),4)=".png",RIGHT(LOWER(U94),4)=".jpg",RIGHT(LOWER(U94),5)=".jpeg")))),"Needs Fix",IF(OR(LEN(J94)&lt;40,Z94&lt;&gt;"OK",AB94&lt;&gt;"OK",R94="",AND(OR(B94="easyBoss",B94="mediumBoss",B94="finalBoss",B94="legendaryBoss"),W94&lt;&gt;"Yes")),"Warning","Ready")))</f>
        <v/>
      </c>
      <c r="AD94" s="11" t="str">
        <f>IF(AC94="","",IF(AC94="Ready","Ready",IF(A94="","Missing QuestionID; ","")&amp;IF(B94="","Missing Pool; ",IF(ISNA(MATCH(B94,Lists!$A$2:$A$12,0)),"Invalid Pool; ",""))&amp;IF(C94="","Missing Difficulty; ",IF(ISNA(MATCH(C94,Lists!$B$2:$B$9,0)),"Invalid Difficulty; ",""))&amp;IF(D94="","Missing QuestionText; ","")&amp;IF(E94="","Missing OptionA; ","")&amp;IF(F94="","Missing OptionB; ","")&amp;IF(G94="","Missing OptionC; ","")&amp;IF(H94="","Missing OptionD; ","")&amp;IF(I94="","Missing CorrectAnswer; ",IF(ISNA(MATCH(I94,Lists!$C$2:$C$5,0)),"CorrectAnswer must be A, B, C, or D; ",""))&amp;IF(J94="","Missing Feedback; ",IF(LEN(J94)&lt;40,"Feedback may be too short; ",""))&amp;IF(K94="","Missing Tag; ",IF(OR(K94&lt;&gt;LOWER(K94),ISNUMBER(SEARCH(" ",K94))),"Tag must be lowercase with no spaces; ",""))&amp;IF(L94="","Missing Type; ",IF(ISNA(MATCH(L94,Lists!$D$2:$D$10,0)),"Invalid Type; ",""))&amp;IF(M94="","Missing Objective; ","")&amp;IF(N94="","Missing ObjectiveLabel; ","")&amp;IF(O94="","Missing PrimarySkill; ",IF(OR(O94&lt;&gt;LOWER(O94),ISNUMBER(SEARCH(" ",O94))),"PrimarySkill must be lowercase with no spaces; ",""))&amp;IF(AND(OR(B94="repair",B94="bridge"),P94=""),"Repair/Bridge item needs RepairSkill; ","")&amp;IF(AND(OR(B94="repair",B94="bridge"),Q94=""),"Repair/Bridge item needs CommonError; ","")&amp;IF(R94="","ConceptCluster recommended; ","")&amp;IF(AND(U94&lt;&gt;"",V94=""),"ImageAccessibilityNote required when ImageFile is used; ","")&amp;IF(AND(U94&lt;&gt;"",NOT(OR(RIGHT(LOWER(U94),5)=".webp",RIGHT(LOWER(U94),4)=".png",RIGHT(LOWER(U94),4)=".jpg",RIGHT(LOWER(U94),5)=".jpeg"))),"Invalid image extension; ","")&amp;IF(W94="","Missing BossEligible; ",IF(ISNA(MATCH(W94,Lists!$E$2:$E$3,0)),"BossEligible must be Yes or No; ",""))&amp;IF(X94&lt;&gt;"Yes","Correct answer has not been verified; ","")&amp;IF(AA94&lt;&gt;"OK",AA94&amp;"; ","")&amp;IF(AB94&lt;&gt;"OK",AB94&amp;"; ","")&amp;IF(Z94&lt;&gt;"OK",Z94&amp;"; ","")&amp;IF(AND(OR(B94="easyBoss",B94="mediumBoss",B94="finalBoss",B94="legendaryBoss"),W94&lt;&gt;"Yes"),"Boss-pool item should be BossEligible = Yes; ","")))</f>
        <v/>
      </c>
      <c r="AE94" s="11" t="str">
        <f t="shared" si="7"/>
        <v/>
      </c>
    </row>
    <row r="95" spans="1:31" ht="45" customHeight="1">
      <c r="A95" s="15"/>
      <c r="B95" s="15"/>
      <c r="C95" s="15"/>
      <c r="D95" s="12"/>
      <c r="E95" s="12"/>
      <c r="F95" s="12"/>
      <c r="G95" s="12"/>
      <c r="H95" s="12"/>
      <c r="I95" s="15"/>
      <c r="J95" s="12"/>
      <c r="K95" s="12"/>
      <c r="L95" s="12"/>
      <c r="M95" s="12"/>
      <c r="N95" s="12"/>
      <c r="O95" s="13"/>
      <c r="P95" s="13"/>
      <c r="Q95" s="13"/>
      <c r="R95" s="13"/>
      <c r="S95" s="13"/>
      <c r="T95" s="13"/>
      <c r="U95" s="14"/>
      <c r="V95" s="14"/>
      <c r="W95" s="16"/>
      <c r="X95" s="16"/>
      <c r="Y95" s="14"/>
      <c r="Z95" s="17" t="str">
        <f t="shared" si="4"/>
        <v/>
      </c>
      <c r="AA95" s="17" t="str">
        <f t="shared" si="5"/>
        <v/>
      </c>
      <c r="AB95" s="17" t="str">
        <f t="shared" si="6"/>
        <v/>
      </c>
      <c r="AC95" s="17" t="str">
        <f>IF(COUNTA(A95:Y95)=0,"",IF(OR(A95="",B95="",C95="",D95="",E95="",F95="",G95="",H95="",I95="",J95="",K95="",L95="",M95="",N95="",O95="",W95="",X95="",COUNTIF($A$2:$A$301,A95)&gt;1,COUNTIF($D$2:$D$301,D95)&gt;1,ISNA(MATCH(B95,Lists!$A$2:$A$12,0)),ISNA(MATCH(C95,Lists!$B$2:$B$9,0)),ISNA(MATCH(I95,Lists!$C$2:$C$5,0)),ISNA(MATCH(L95,Lists!$D$2:$D$10,0)),ISNA(MATCH(W95,Lists!$E$2:$E$3,0)),X95&lt;&gt;"Yes",K95&lt;&gt;LOWER(K95),ISNUMBER(SEARCH(" ",K95)),O95&lt;&gt;LOWER(O95),ISNUMBER(SEARCH(" ",O95)),AND(OR(B95="repair",B95="bridge"),P95=""),AND(OR(B95="repair",B95="bridge"),Q95=""),AND(U95&lt;&gt;"",V95=""),AND(U95&lt;&gt;"",NOT(OR(RIGHT(LOWER(U95),5)=".webp",RIGHT(LOWER(U95),4)=".png",RIGHT(LOWER(U95),4)=".jpg",RIGHT(LOWER(U95),5)=".jpeg")))),"Needs Fix",IF(OR(LEN(J95)&lt;40,Z95&lt;&gt;"OK",AB95&lt;&gt;"OK",R95="",AND(OR(B95="easyBoss",B95="mediumBoss",B95="finalBoss",B95="legendaryBoss"),W95&lt;&gt;"Yes")),"Warning","Ready")))</f>
        <v/>
      </c>
      <c r="AD95" s="11" t="str">
        <f>IF(AC95="","",IF(AC95="Ready","Ready",IF(A95="","Missing QuestionID; ","")&amp;IF(B95="","Missing Pool; ",IF(ISNA(MATCH(B95,Lists!$A$2:$A$12,0)),"Invalid Pool; ",""))&amp;IF(C95="","Missing Difficulty; ",IF(ISNA(MATCH(C95,Lists!$B$2:$B$9,0)),"Invalid Difficulty; ",""))&amp;IF(D95="","Missing QuestionText; ","")&amp;IF(E95="","Missing OptionA; ","")&amp;IF(F95="","Missing OptionB; ","")&amp;IF(G95="","Missing OptionC; ","")&amp;IF(H95="","Missing OptionD; ","")&amp;IF(I95="","Missing CorrectAnswer; ",IF(ISNA(MATCH(I95,Lists!$C$2:$C$5,0)),"CorrectAnswer must be A, B, C, or D; ",""))&amp;IF(J95="","Missing Feedback; ",IF(LEN(J95)&lt;40,"Feedback may be too short; ",""))&amp;IF(K95="","Missing Tag; ",IF(OR(K95&lt;&gt;LOWER(K95),ISNUMBER(SEARCH(" ",K95))),"Tag must be lowercase with no spaces; ",""))&amp;IF(L95="","Missing Type; ",IF(ISNA(MATCH(L95,Lists!$D$2:$D$10,0)),"Invalid Type; ",""))&amp;IF(M95="","Missing Objective; ","")&amp;IF(N95="","Missing ObjectiveLabel; ","")&amp;IF(O95="","Missing PrimarySkill; ",IF(OR(O95&lt;&gt;LOWER(O95),ISNUMBER(SEARCH(" ",O95))),"PrimarySkill must be lowercase with no spaces; ",""))&amp;IF(AND(OR(B95="repair",B95="bridge"),P95=""),"Repair/Bridge item needs RepairSkill; ","")&amp;IF(AND(OR(B95="repair",B95="bridge"),Q95=""),"Repair/Bridge item needs CommonError; ","")&amp;IF(R95="","ConceptCluster recommended; ","")&amp;IF(AND(U95&lt;&gt;"",V95=""),"ImageAccessibilityNote required when ImageFile is used; ","")&amp;IF(AND(U95&lt;&gt;"",NOT(OR(RIGHT(LOWER(U95),5)=".webp",RIGHT(LOWER(U95),4)=".png",RIGHT(LOWER(U95),4)=".jpg",RIGHT(LOWER(U95),5)=".jpeg"))),"Invalid image extension; ","")&amp;IF(W95="","Missing BossEligible; ",IF(ISNA(MATCH(W95,Lists!$E$2:$E$3,0)),"BossEligible must be Yes or No; ",""))&amp;IF(X95&lt;&gt;"Yes","Correct answer has not been verified; ","")&amp;IF(AA95&lt;&gt;"OK",AA95&amp;"; ","")&amp;IF(AB95&lt;&gt;"OK",AB95&amp;"; ","")&amp;IF(Z95&lt;&gt;"OK",Z95&amp;"; ","")&amp;IF(AND(OR(B95="easyBoss",B95="mediumBoss",B95="finalBoss",B95="legendaryBoss"),W95&lt;&gt;"Yes"),"Boss-pool item should be BossEligible = Yes; ","")))</f>
        <v/>
      </c>
      <c r="AE95" s="11" t="str">
        <f t="shared" si="7"/>
        <v/>
      </c>
    </row>
    <row r="96" spans="1:31" ht="45" customHeight="1">
      <c r="A96" s="15"/>
      <c r="B96" s="15"/>
      <c r="C96" s="15"/>
      <c r="D96" s="12"/>
      <c r="E96" s="12"/>
      <c r="F96" s="12"/>
      <c r="G96" s="12"/>
      <c r="H96" s="12"/>
      <c r="I96" s="15"/>
      <c r="J96" s="12"/>
      <c r="K96" s="12"/>
      <c r="L96" s="12"/>
      <c r="M96" s="12"/>
      <c r="N96" s="12"/>
      <c r="O96" s="13"/>
      <c r="P96" s="13"/>
      <c r="Q96" s="13"/>
      <c r="R96" s="13"/>
      <c r="S96" s="13"/>
      <c r="T96" s="13"/>
      <c r="U96" s="14"/>
      <c r="V96" s="14"/>
      <c r="W96" s="16"/>
      <c r="X96" s="16"/>
      <c r="Y96" s="14"/>
      <c r="Z96" s="17" t="str">
        <f t="shared" si="4"/>
        <v/>
      </c>
      <c r="AA96" s="17" t="str">
        <f t="shared" si="5"/>
        <v/>
      </c>
      <c r="AB96" s="17" t="str">
        <f t="shared" si="6"/>
        <v/>
      </c>
      <c r="AC96" s="17" t="str">
        <f>IF(COUNTA(A96:Y96)=0,"",IF(OR(A96="",B96="",C96="",D96="",E96="",F96="",G96="",H96="",I96="",J96="",K96="",L96="",M96="",N96="",O96="",W96="",X96="",COUNTIF($A$2:$A$301,A96)&gt;1,COUNTIF($D$2:$D$301,D96)&gt;1,ISNA(MATCH(B96,Lists!$A$2:$A$12,0)),ISNA(MATCH(C96,Lists!$B$2:$B$9,0)),ISNA(MATCH(I96,Lists!$C$2:$C$5,0)),ISNA(MATCH(L96,Lists!$D$2:$D$10,0)),ISNA(MATCH(W96,Lists!$E$2:$E$3,0)),X96&lt;&gt;"Yes",K96&lt;&gt;LOWER(K96),ISNUMBER(SEARCH(" ",K96)),O96&lt;&gt;LOWER(O96),ISNUMBER(SEARCH(" ",O96)),AND(OR(B96="repair",B96="bridge"),P96=""),AND(OR(B96="repair",B96="bridge"),Q96=""),AND(U96&lt;&gt;"",V96=""),AND(U96&lt;&gt;"",NOT(OR(RIGHT(LOWER(U96),5)=".webp",RIGHT(LOWER(U96),4)=".png",RIGHT(LOWER(U96),4)=".jpg",RIGHT(LOWER(U96),5)=".jpeg")))),"Needs Fix",IF(OR(LEN(J96)&lt;40,Z96&lt;&gt;"OK",AB96&lt;&gt;"OK",R96="",AND(OR(B96="easyBoss",B96="mediumBoss",B96="finalBoss",B96="legendaryBoss"),W96&lt;&gt;"Yes")),"Warning","Ready")))</f>
        <v/>
      </c>
      <c r="AD96" s="11" t="str">
        <f>IF(AC96="","",IF(AC96="Ready","Ready",IF(A96="","Missing QuestionID; ","")&amp;IF(B96="","Missing Pool; ",IF(ISNA(MATCH(B96,Lists!$A$2:$A$12,0)),"Invalid Pool; ",""))&amp;IF(C96="","Missing Difficulty; ",IF(ISNA(MATCH(C96,Lists!$B$2:$B$9,0)),"Invalid Difficulty; ",""))&amp;IF(D96="","Missing QuestionText; ","")&amp;IF(E96="","Missing OptionA; ","")&amp;IF(F96="","Missing OptionB; ","")&amp;IF(G96="","Missing OptionC; ","")&amp;IF(H96="","Missing OptionD; ","")&amp;IF(I96="","Missing CorrectAnswer; ",IF(ISNA(MATCH(I96,Lists!$C$2:$C$5,0)),"CorrectAnswer must be A, B, C, or D; ",""))&amp;IF(J96="","Missing Feedback; ",IF(LEN(J96)&lt;40,"Feedback may be too short; ",""))&amp;IF(K96="","Missing Tag; ",IF(OR(K96&lt;&gt;LOWER(K96),ISNUMBER(SEARCH(" ",K96))),"Tag must be lowercase with no spaces; ",""))&amp;IF(L96="","Missing Type; ",IF(ISNA(MATCH(L96,Lists!$D$2:$D$10,0)),"Invalid Type; ",""))&amp;IF(M96="","Missing Objective; ","")&amp;IF(N96="","Missing ObjectiveLabel; ","")&amp;IF(O96="","Missing PrimarySkill; ",IF(OR(O96&lt;&gt;LOWER(O96),ISNUMBER(SEARCH(" ",O96))),"PrimarySkill must be lowercase with no spaces; ",""))&amp;IF(AND(OR(B96="repair",B96="bridge"),P96=""),"Repair/Bridge item needs RepairSkill; ","")&amp;IF(AND(OR(B96="repair",B96="bridge"),Q96=""),"Repair/Bridge item needs CommonError; ","")&amp;IF(R96="","ConceptCluster recommended; ","")&amp;IF(AND(U96&lt;&gt;"",V96=""),"ImageAccessibilityNote required when ImageFile is used; ","")&amp;IF(AND(U96&lt;&gt;"",NOT(OR(RIGHT(LOWER(U96),5)=".webp",RIGHT(LOWER(U96),4)=".png",RIGHT(LOWER(U96),4)=".jpg",RIGHT(LOWER(U96),5)=".jpeg"))),"Invalid image extension; ","")&amp;IF(W96="","Missing BossEligible; ",IF(ISNA(MATCH(W96,Lists!$E$2:$E$3,0)),"BossEligible must be Yes or No; ",""))&amp;IF(X96&lt;&gt;"Yes","Correct answer has not been verified; ","")&amp;IF(AA96&lt;&gt;"OK",AA96&amp;"; ","")&amp;IF(AB96&lt;&gt;"OK",AB96&amp;"; ","")&amp;IF(Z96&lt;&gt;"OK",Z96&amp;"; ","")&amp;IF(AND(OR(B96="easyBoss",B96="mediumBoss",B96="finalBoss",B96="legendaryBoss"),W96&lt;&gt;"Yes"),"Boss-pool item should be BossEligible = Yes; ","")))</f>
        <v/>
      </c>
      <c r="AE96" s="11" t="str">
        <f t="shared" si="7"/>
        <v/>
      </c>
    </row>
    <row r="97" spans="1:31" ht="45" customHeight="1">
      <c r="A97" s="15"/>
      <c r="B97" s="15"/>
      <c r="C97" s="15"/>
      <c r="D97" s="12"/>
      <c r="E97" s="12"/>
      <c r="F97" s="12"/>
      <c r="G97" s="12"/>
      <c r="H97" s="12"/>
      <c r="I97" s="15"/>
      <c r="J97" s="12"/>
      <c r="K97" s="12"/>
      <c r="L97" s="12"/>
      <c r="M97" s="12"/>
      <c r="N97" s="12"/>
      <c r="O97" s="13"/>
      <c r="P97" s="13"/>
      <c r="Q97" s="13"/>
      <c r="R97" s="13"/>
      <c r="S97" s="13"/>
      <c r="T97" s="13"/>
      <c r="U97" s="14"/>
      <c r="V97" s="14"/>
      <c r="W97" s="16"/>
      <c r="X97" s="16"/>
      <c r="Y97" s="14"/>
      <c r="Z97" s="17" t="str">
        <f t="shared" si="4"/>
        <v/>
      </c>
      <c r="AA97" s="17" t="str">
        <f t="shared" si="5"/>
        <v/>
      </c>
      <c r="AB97" s="17" t="str">
        <f t="shared" si="6"/>
        <v/>
      </c>
      <c r="AC97" s="17" t="str">
        <f>IF(COUNTA(A97:Y97)=0,"",IF(OR(A97="",B97="",C97="",D97="",E97="",F97="",G97="",H97="",I97="",J97="",K97="",L97="",M97="",N97="",O97="",W97="",X97="",COUNTIF($A$2:$A$301,A97)&gt;1,COUNTIF($D$2:$D$301,D97)&gt;1,ISNA(MATCH(B97,Lists!$A$2:$A$12,0)),ISNA(MATCH(C97,Lists!$B$2:$B$9,0)),ISNA(MATCH(I97,Lists!$C$2:$C$5,0)),ISNA(MATCH(L97,Lists!$D$2:$D$10,0)),ISNA(MATCH(W97,Lists!$E$2:$E$3,0)),X97&lt;&gt;"Yes",K97&lt;&gt;LOWER(K97),ISNUMBER(SEARCH(" ",K97)),O97&lt;&gt;LOWER(O97),ISNUMBER(SEARCH(" ",O97)),AND(OR(B97="repair",B97="bridge"),P97=""),AND(OR(B97="repair",B97="bridge"),Q97=""),AND(U97&lt;&gt;"",V97=""),AND(U97&lt;&gt;"",NOT(OR(RIGHT(LOWER(U97),5)=".webp",RIGHT(LOWER(U97),4)=".png",RIGHT(LOWER(U97),4)=".jpg",RIGHT(LOWER(U97),5)=".jpeg")))),"Needs Fix",IF(OR(LEN(J97)&lt;40,Z97&lt;&gt;"OK",AB97&lt;&gt;"OK",R97="",AND(OR(B97="easyBoss",B97="mediumBoss",B97="finalBoss",B97="legendaryBoss"),W97&lt;&gt;"Yes")),"Warning","Ready")))</f>
        <v/>
      </c>
      <c r="AD97" s="11" t="str">
        <f>IF(AC97="","",IF(AC97="Ready","Ready",IF(A97="","Missing QuestionID; ","")&amp;IF(B97="","Missing Pool; ",IF(ISNA(MATCH(B97,Lists!$A$2:$A$12,0)),"Invalid Pool; ",""))&amp;IF(C97="","Missing Difficulty; ",IF(ISNA(MATCH(C97,Lists!$B$2:$B$9,0)),"Invalid Difficulty; ",""))&amp;IF(D97="","Missing QuestionText; ","")&amp;IF(E97="","Missing OptionA; ","")&amp;IF(F97="","Missing OptionB; ","")&amp;IF(G97="","Missing OptionC; ","")&amp;IF(H97="","Missing OptionD; ","")&amp;IF(I97="","Missing CorrectAnswer; ",IF(ISNA(MATCH(I97,Lists!$C$2:$C$5,0)),"CorrectAnswer must be A, B, C, or D; ",""))&amp;IF(J97="","Missing Feedback; ",IF(LEN(J97)&lt;40,"Feedback may be too short; ",""))&amp;IF(K97="","Missing Tag; ",IF(OR(K97&lt;&gt;LOWER(K97),ISNUMBER(SEARCH(" ",K97))),"Tag must be lowercase with no spaces; ",""))&amp;IF(L97="","Missing Type; ",IF(ISNA(MATCH(L97,Lists!$D$2:$D$10,0)),"Invalid Type; ",""))&amp;IF(M97="","Missing Objective; ","")&amp;IF(N97="","Missing ObjectiveLabel; ","")&amp;IF(O97="","Missing PrimarySkill; ",IF(OR(O97&lt;&gt;LOWER(O97),ISNUMBER(SEARCH(" ",O97))),"PrimarySkill must be lowercase with no spaces; ",""))&amp;IF(AND(OR(B97="repair",B97="bridge"),P97=""),"Repair/Bridge item needs RepairSkill; ","")&amp;IF(AND(OR(B97="repair",B97="bridge"),Q97=""),"Repair/Bridge item needs CommonError; ","")&amp;IF(R97="","ConceptCluster recommended; ","")&amp;IF(AND(U97&lt;&gt;"",V97=""),"ImageAccessibilityNote required when ImageFile is used; ","")&amp;IF(AND(U97&lt;&gt;"",NOT(OR(RIGHT(LOWER(U97),5)=".webp",RIGHT(LOWER(U97),4)=".png",RIGHT(LOWER(U97),4)=".jpg",RIGHT(LOWER(U97),5)=".jpeg"))),"Invalid image extension; ","")&amp;IF(W97="","Missing BossEligible; ",IF(ISNA(MATCH(W97,Lists!$E$2:$E$3,0)),"BossEligible must be Yes or No; ",""))&amp;IF(X97&lt;&gt;"Yes","Correct answer has not been verified; ","")&amp;IF(AA97&lt;&gt;"OK",AA97&amp;"; ","")&amp;IF(AB97&lt;&gt;"OK",AB97&amp;"; ","")&amp;IF(Z97&lt;&gt;"OK",Z97&amp;"; ","")&amp;IF(AND(OR(B97="easyBoss",B97="mediumBoss",B97="finalBoss",B97="legendaryBoss"),W97&lt;&gt;"Yes"),"Boss-pool item should be BossEligible = Yes; ","")))</f>
        <v/>
      </c>
      <c r="AE97" s="11" t="str">
        <f t="shared" si="7"/>
        <v/>
      </c>
    </row>
    <row r="98" spans="1:31" ht="45" customHeight="1">
      <c r="A98" s="15"/>
      <c r="B98" s="15"/>
      <c r="C98" s="15"/>
      <c r="D98" s="12"/>
      <c r="E98" s="12"/>
      <c r="F98" s="12"/>
      <c r="G98" s="12"/>
      <c r="H98" s="12"/>
      <c r="I98" s="15"/>
      <c r="J98" s="12"/>
      <c r="K98" s="12"/>
      <c r="L98" s="12"/>
      <c r="M98" s="12"/>
      <c r="N98" s="12"/>
      <c r="O98" s="13"/>
      <c r="P98" s="13"/>
      <c r="Q98" s="13"/>
      <c r="R98" s="13"/>
      <c r="S98" s="13"/>
      <c r="T98" s="13"/>
      <c r="U98" s="14"/>
      <c r="V98" s="14"/>
      <c r="W98" s="16"/>
      <c r="X98" s="16"/>
      <c r="Y98" s="14"/>
      <c r="Z98" s="17" t="str">
        <f t="shared" si="4"/>
        <v/>
      </c>
      <c r="AA98" s="17" t="str">
        <f t="shared" si="5"/>
        <v/>
      </c>
      <c r="AB98" s="17" t="str">
        <f t="shared" si="6"/>
        <v/>
      </c>
      <c r="AC98" s="17" t="str">
        <f>IF(COUNTA(A98:Y98)=0,"",IF(OR(A98="",B98="",C98="",D98="",E98="",F98="",G98="",H98="",I98="",J98="",K98="",L98="",M98="",N98="",O98="",W98="",X98="",COUNTIF($A$2:$A$301,A98)&gt;1,COUNTIF($D$2:$D$301,D98)&gt;1,ISNA(MATCH(B98,Lists!$A$2:$A$12,0)),ISNA(MATCH(C98,Lists!$B$2:$B$9,0)),ISNA(MATCH(I98,Lists!$C$2:$C$5,0)),ISNA(MATCH(L98,Lists!$D$2:$D$10,0)),ISNA(MATCH(W98,Lists!$E$2:$E$3,0)),X98&lt;&gt;"Yes",K98&lt;&gt;LOWER(K98),ISNUMBER(SEARCH(" ",K98)),O98&lt;&gt;LOWER(O98),ISNUMBER(SEARCH(" ",O98)),AND(OR(B98="repair",B98="bridge"),P98=""),AND(OR(B98="repair",B98="bridge"),Q98=""),AND(U98&lt;&gt;"",V98=""),AND(U98&lt;&gt;"",NOT(OR(RIGHT(LOWER(U98),5)=".webp",RIGHT(LOWER(U98),4)=".png",RIGHT(LOWER(U98),4)=".jpg",RIGHT(LOWER(U98),5)=".jpeg")))),"Needs Fix",IF(OR(LEN(J98)&lt;40,Z98&lt;&gt;"OK",AB98&lt;&gt;"OK",R98="",AND(OR(B98="easyBoss",B98="mediumBoss",B98="finalBoss",B98="legendaryBoss"),W98&lt;&gt;"Yes")),"Warning","Ready")))</f>
        <v/>
      </c>
      <c r="AD98" s="11" t="str">
        <f>IF(AC98="","",IF(AC98="Ready","Ready",IF(A98="","Missing QuestionID; ","")&amp;IF(B98="","Missing Pool; ",IF(ISNA(MATCH(B98,Lists!$A$2:$A$12,0)),"Invalid Pool; ",""))&amp;IF(C98="","Missing Difficulty; ",IF(ISNA(MATCH(C98,Lists!$B$2:$B$9,0)),"Invalid Difficulty; ",""))&amp;IF(D98="","Missing QuestionText; ","")&amp;IF(E98="","Missing OptionA; ","")&amp;IF(F98="","Missing OptionB; ","")&amp;IF(G98="","Missing OptionC; ","")&amp;IF(H98="","Missing OptionD; ","")&amp;IF(I98="","Missing CorrectAnswer; ",IF(ISNA(MATCH(I98,Lists!$C$2:$C$5,0)),"CorrectAnswer must be A, B, C, or D; ",""))&amp;IF(J98="","Missing Feedback; ",IF(LEN(J98)&lt;40,"Feedback may be too short; ",""))&amp;IF(K98="","Missing Tag; ",IF(OR(K98&lt;&gt;LOWER(K98),ISNUMBER(SEARCH(" ",K98))),"Tag must be lowercase with no spaces; ",""))&amp;IF(L98="","Missing Type; ",IF(ISNA(MATCH(L98,Lists!$D$2:$D$10,0)),"Invalid Type; ",""))&amp;IF(M98="","Missing Objective; ","")&amp;IF(N98="","Missing ObjectiveLabel; ","")&amp;IF(O98="","Missing PrimarySkill; ",IF(OR(O98&lt;&gt;LOWER(O98),ISNUMBER(SEARCH(" ",O98))),"PrimarySkill must be lowercase with no spaces; ",""))&amp;IF(AND(OR(B98="repair",B98="bridge"),P98=""),"Repair/Bridge item needs RepairSkill; ","")&amp;IF(AND(OR(B98="repair",B98="bridge"),Q98=""),"Repair/Bridge item needs CommonError; ","")&amp;IF(R98="","ConceptCluster recommended; ","")&amp;IF(AND(U98&lt;&gt;"",V98=""),"ImageAccessibilityNote required when ImageFile is used; ","")&amp;IF(AND(U98&lt;&gt;"",NOT(OR(RIGHT(LOWER(U98),5)=".webp",RIGHT(LOWER(U98),4)=".png",RIGHT(LOWER(U98),4)=".jpg",RIGHT(LOWER(U98),5)=".jpeg"))),"Invalid image extension; ","")&amp;IF(W98="","Missing BossEligible; ",IF(ISNA(MATCH(W98,Lists!$E$2:$E$3,0)),"BossEligible must be Yes or No; ",""))&amp;IF(X98&lt;&gt;"Yes","Correct answer has not been verified; ","")&amp;IF(AA98&lt;&gt;"OK",AA98&amp;"; ","")&amp;IF(AB98&lt;&gt;"OK",AB98&amp;"; ","")&amp;IF(Z98&lt;&gt;"OK",Z98&amp;"; ","")&amp;IF(AND(OR(B98="easyBoss",B98="mediumBoss",B98="finalBoss",B98="legendaryBoss"),W98&lt;&gt;"Yes"),"Boss-pool item should be BossEligible = Yes; ","")))</f>
        <v/>
      </c>
      <c r="AE98" s="11" t="str">
        <f t="shared" si="7"/>
        <v/>
      </c>
    </row>
    <row r="99" spans="1:31" ht="45" customHeight="1">
      <c r="A99" s="15"/>
      <c r="B99" s="15"/>
      <c r="C99" s="15"/>
      <c r="D99" s="12"/>
      <c r="E99" s="12"/>
      <c r="F99" s="12"/>
      <c r="G99" s="12"/>
      <c r="H99" s="12"/>
      <c r="I99" s="15"/>
      <c r="J99" s="12"/>
      <c r="K99" s="12"/>
      <c r="L99" s="12"/>
      <c r="M99" s="12"/>
      <c r="N99" s="12"/>
      <c r="O99" s="13"/>
      <c r="P99" s="13"/>
      <c r="Q99" s="13"/>
      <c r="R99" s="13"/>
      <c r="S99" s="13"/>
      <c r="T99" s="13"/>
      <c r="U99" s="14"/>
      <c r="V99" s="14"/>
      <c r="W99" s="16"/>
      <c r="X99" s="16"/>
      <c r="Y99" s="14"/>
      <c r="Z99" s="17" t="str">
        <f t="shared" si="4"/>
        <v/>
      </c>
      <c r="AA99" s="17" t="str">
        <f t="shared" si="5"/>
        <v/>
      </c>
      <c r="AB99" s="17" t="str">
        <f t="shared" si="6"/>
        <v/>
      </c>
      <c r="AC99" s="17" t="str">
        <f>IF(COUNTA(A99:Y99)=0,"",IF(OR(A99="",B99="",C99="",D99="",E99="",F99="",G99="",H99="",I99="",J99="",K99="",L99="",M99="",N99="",O99="",W99="",X99="",COUNTIF($A$2:$A$301,A99)&gt;1,COUNTIF($D$2:$D$301,D99)&gt;1,ISNA(MATCH(B99,Lists!$A$2:$A$12,0)),ISNA(MATCH(C99,Lists!$B$2:$B$9,0)),ISNA(MATCH(I99,Lists!$C$2:$C$5,0)),ISNA(MATCH(L99,Lists!$D$2:$D$10,0)),ISNA(MATCH(W99,Lists!$E$2:$E$3,0)),X99&lt;&gt;"Yes",K99&lt;&gt;LOWER(K99),ISNUMBER(SEARCH(" ",K99)),O99&lt;&gt;LOWER(O99),ISNUMBER(SEARCH(" ",O99)),AND(OR(B99="repair",B99="bridge"),P99=""),AND(OR(B99="repair",B99="bridge"),Q99=""),AND(U99&lt;&gt;"",V99=""),AND(U99&lt;&gt;"",NOT(OR(RIGHT(LOWER(U99),5)=".webp",RIGHT(LOWER(U99),4)=".png",RIGHT(LOWER(U99),4)=".jpg",RIGHT(LOWER(U99),5)=".jpeg")))),"Needs Fix",IF(OR(LEN(J99)&lt;40,Z99&lt;&gt;"OK",AB99&lt;&gt;"OK",R99="",AND(OR(B99="easyBoss",B99="mediumBoss",B99="finalBoss",B99="legendaryBoss"),W99&lt;&gt;"Yes")),"Warning","Ready")))</f>
        <v/>
      </c>
      <c r="AD99" s="11" t="str">
        <f>IF(AC99="","",IF(AC99="Ready","Ready",IF(A99="","Missing QuestionID; ","")&amp;IF(B99="","Missing Pool; ",IF(ISNA(MATCH(B99,Lists!$A$2:$A$12,0)),"Invalid Pool; ",""))&amp;IF(C99="","Missing Difficulty; ",IF(ISNA(MATCH(C99,Lists!$B$2:$B$9,0)),"Invalid Difficulty; ",""))&amp;IF(D99="","Missing QuestionText; ","")&amp;IF(E99="","Missing OptionA; ","")&amp;IF(F99="","Missing OptionB; ","")&amp;IF(G99="","Missing OptionC; ","")&amp;IF(H99="","Missing OptionD; ","")&amp;IF(I99="","Missing CorrectAnswer; ",IF(ISNA(MATCH(I99,Lists!$C$2:$C$5,0)),"CorrectAnswer must be A, B, C, or D; ",""))&amp;IF(J99="","Missing Feedback; ",IF(LEN(J99)&lt;40,"Feedback may be too short; ",""))&amp;IF(K99="","Missing Tag; ",IF(OR(K99&lt;&gt;LOWER(K99),ISNUMBER(SEARCH(" ",K99))),"Tag must be lowercase with no spaces; ",""))&amp;IF(L99="","Missing Type; ",IF(ISNA(MATCH(L99,Lists!$D$2:$D$10,0)),"Invalid Type; ",""))&amp;IF(M99="","Missing Objective; ","")&amp;IF(N99="","Missing ObjectiveLabel; ","")&amp;IF(O99="","Missing PrimarySkill; ",IF(OR(O99&lt;&gt;LOWER(O99),ISNUMBER(SEARCH(" ",O99))),"PrimarySkill must be lowercase with no spaces; ",""))&amp;IF(AND(OR(B99="repair",B99="bridge"),P99=""),"Repair/Bridge item needs RepairSkill; ","")&amp;IF(AND(OR(B99="repair",B99="bridge"),Q99=""),"Repair/Bridge item needs CommonError; ","")&amp;IF(R99="","ConceptCluster recommended; ","")&amp;IF(AND(U99&lt;&gt;"",V99=""),"ImageAccessibilityNote required when ImageFile is used; ","")&amp;IF(AND(U99&lt;&gt;"",NOT(OR(RIGHT(LOWER(U99),5)=".webp",RIGHT(LOWER(U99),4)=".png",RIGHT(LOWER(U99),4)=".jpg",RIGHT(LOWER(U99),5)=".jpeg"))),"Invalid image extension; ","")&amp;IF(W99="","Missing BossEligible; ",IF(ISNA(MATCH(W99,Lists!$E$2:$E$3,0)),"BossEligible must be Yes or No; ",""))&amp;IF(X99&lt;&gt;"Yes","Correct answer has not been verified; ","")&amp;IF(AA99&lt;&gt;"OK",AA99&amp;"; ","")&amp;IF(AB99&lt;&gt;"OK",AB99&amp;"; ","")&amp;IF(Z99&lt;&gt;"OK",Z99&amp;"; ","")&amp;IF(AND(OR(B99="easyBoss",B99="mediumBoss",B99="finalBoss",B99="legendaryBoss"),W99&lt;&gt;"Yes"),"Boss-pool item should be BossEligible = Yes; ","")))</f>
        <v/>
      </c>
      <c r="AE99" s="11" t="str">
        <f t="shared" si="7"/>
        <v/>
      </c>
    </row>
    <row r="100" spans="1:31" ht="45" customHeight="1">
      <c r="A100" s="15"/>
      <c r="B100" s="15"/>
      <c r="C100" s="15"/>
      <c r="D100" s="12"/>
      <c r="E100" s="12"/>
      <c r="F100" s="12"/>
      <c r="G100" s="12"/>
      <c r="H100" s="12"/>
      <c r="I100" s="15"/>
      <c r="J100" s="12"/>
      <c r="K100" s="12"/>
      <c r="L100" s="12"/>
      <c r="M100" s="12"/>
      <c r="N100" s="12"/>
      <c r="O100" s="13"/>
      <c r="P100" s="13"/>
      <c r="Q100" s="13"/>
      <c r="R100" s="13"/>
      <c r="S100" s="13"/>
      <c r="T100" s="13"/>
      <c r="U100" s="14"/>
      <c r="V100" s="14"/>
      <c r="W100" s="16"/>
      <c r="X100" s="16"/>
      <c r="Y100" s="14"/>
      <c r="Z100" s="17" t="str">
        <f t="shared" si="4"/>
        <v/>
      </c>
      <c r="AA100" s="17" t="str">
        <f t="shared" si="5"/>
        <v/>
      </c>
      <c r="AB100" s="17" t="str">
        <f t="shared" si="6"/>
        <v/>
      </c>
      <c r="AC100" s="17" t="str">
        <f>IF(COUNTA(A100:Y100)=0,"",IF(OR(A100="",B100="",C100="",D100="",E100="",F100="",G100="",H100="",I100="",J100="",K100="",L100="",M100="",N100="",O100="",W100="",X100="",COUNTIF($A$2:$A$301,A100)&gt;1,COUNTIF($D$2:$D$301,D100)&gt;1,ISNA(MATCH(B100,Lists!$A$2:$A$12,0)),ISNA(MATCH(C100,Lists!$B$2:$B$9,0)),ISNA(MATCH(I100,Lists!$C$2:$C$5,0)),ISNA(MATCH(L100,Lists!$D$2:$D$10,0)),ISNA(MATCH(W100,Lists!$E$2:$E$3,0)),X100&lt;&gt;"Yes",K100&lt;&gt;LOWER(K100),ISNUMBER(SEARCH(" ",K100)),O100&lt;&gt;LOWER(O100),ISNUMBER(SEARCH(" ",O100)),AND(OR(B100="repair",B100="bridge"),P100=""),AND(OR(B100="repair",B100="bridge"),Q100=""),AND(U100&lt;&gt;"",V100=""),AND(U100&lt;&gt;"",NOT(OR(RIGHT(LOWER(U100),5)=".webp",RIGHT(LOWER(U100),4)=".png",RIGHT(LOWER(U100),4)=".jpg",RIGHT(LOWER(U100),5)=".jpeg")))),"Needs Fix",IF(OR(LEN(J100)&lt;40,Z100&lt;&gt;"OK",AB100&lt;&gt;"OK",R100="",AND(OR(B100="easyBoss",B100="mediumBoss",B100="finalBoss",B100="legendaryBoss"),W100&lt;&gt;"Yes")),"Warning","Ready")))</f>
        <v/>
      </c>
      <c r="AD100" s="11" t="str">
        <f>IF(AC100="","",IF(AC100="Ready","Ready",IF(A100="","Missing QuestionID; ","")&amp;IF(B100="","Missing Pool; ",IF(ISNA(MATCH(B100,Lists!$A$2:$A$12,0)),"Invalid Pool; ",""))&amp;IF(C100="","Missing Difficulty; ",IF(ISNA(MATCH(C100,Lists!$B$2:$B$9,0)),"Invalid Difficulty; ",""))&amp;IF(D100="","Missing QuestionText; ","")&amp;IF(E100="","Missing OptionA; ","")&amp;IF(F100="","Missing OptionB; ","")&amp;IF(G100="","Missing OptionC; ","")&amp;IF(H100="","Missing OptionD; ","")&amp;IF(I100="","Missing CorrectAnswer; ",IF(ISNA(MATCH(I100,Lists!$C$2:$C$5,0)),"CorrectAnswer must be A, B, C, or D; ",""))&amp;IF(J100="","Missing Feedback; ",IF(LEN(J100)&lt;40,"Feedback may be too short; ",""))&amp;IF(K100="","Missing Tag; ",IF(OR(K100&lt;&gt;LOWER(K100),ISNUMBER(SEARCH(" ",K100))),"Tag must be lowercase with no spaces; ",""))&amp;IF(L100="","Missing Type; ",IF(ISNA(MATCH(L100,Lists!$D$2:$D$10,0)),"Invalid Type; ",""))&amp;IF(M100="","Missing Objective; ","")&amp;IF(N100="","Missing ObjectiveLabel; ","")&amp;IF(O100="","Missing PrimarySkill; ",IF(OR(O100&lt;&gt;LOWER(O100),ISNUMBER(SEARCH(" ",O100))),"PrimarySkill must be lowercase with no spaces; ",""))&amp;IF(AND(OR(B100="repair",B100="bridge"),P100=""),"Repair/Bridge item needs RepairSkill; ","")&amp;IF(AND(OR(B100="repair",B100="bridge"),Q100=""),"Repair/Bridge item needs CommonError; ","")&amp;IF(R100="","ConceptCluster recommended; ","")&amp;IF(AND(U100&lt;&gt;"",V100=""),"ImageAccessibilityNote required when ImageFile is used; ","")&amp;IF(AND(U100&lt;&gt;"",NOT(OR(RIGHT(LOWER(U100),5)=".webp",RIGHT(LOWER(U100),4)=".png",RIGHT(LOWER(U100),4)=".jpg",RIGHT(LOWER(U100),5)=".jpeg"))),"Invalid image extension; ","")&amp;IF(W100="","Missing BossEligible; ",IF(ISNA(MATCH(W100,Lists!$E$2:$E$3,0)),"BossEligible must be Yes or No; ",""))&amp;IF(X100&lt;&gt;"Yes","Correct answer has not been verified; ","")&amp;IF(AA100&lt;&gt;"OK",AA100&amp;"; ","")&amp;IF(AB100&lt;&gt;"OK",AB100&amp;"; ","")&amp;IF(Z100&lt;&gt;"OK",Z100&amp;"; ","")&amp;IF(AND(OR(B100="easyBoss",B100="mediumBoss",B100="finalBoss",B100="legendaryBoss"),W100&lt;&gt;"Yes"),"Boss-pool item should be BossEligible = Yes; ","")))</f>
        <v/>
      </c>
      <c r="AE100" s="11" t="str">
        <f t="shared" si="7"/>
        <v/>
      </c>
    </row>
    <row r="101" spans="1:31" ht="45" customHeight="1">
      <c r="A101" s="15"/>
      <c r="B101" s="15"/>
      <c r="C101" s="15"/>
      <c r="D101" s="12"/>
      <c r="E101" s="12"/>
      <c r="F101" s="12"/>
      <c r="G101" s="12"/>
      <c r="H101" s="12"/>
      <c r="I101" s="15"/>
      <c r="J101" s="12"/>
      <c r="K101" s="12"/>
      <c r="L101" s="12"/>
      <c r="M101" s="12"/>
      <c r="N101" s="12"/>
      <c r="O101" s="13"/>
      <c r="P101" s="13"/>
      <c r="Q101" s="13"/>
      <c r="R101" s="13"/>
      <c r="S101" s="13"/>
      <c r="T101" s="13"/>
      <c r="U101" s="14"/>
      <c r="V101" s="14"/>
      <c r="W101" s="16"/>
      <c r="X101" s="16"/>
      <c r="Y101" s="14"/>
      <c r="Z101" s="17" t="str">
        <f t="shared" si="4"/>
        <v/>
      </c>
      <c r="AA101" s="17" t="str">
        <f t="shared" si="5"/>
        <v/>
      </c>
      <c r="AB101" s="17" t="str">
        <f t="shared" si="6"/>
        <v/>
      </c>
      <c r="AC101" s="17" t="str">
        <f>IF(COUNTA(A101:Y101)=0,"",IF(OR(A101="",B101="",C101="",D101="",E101="",F101="",G101="",H101="",I101="",J101="",K101="",L101="",M101="",N101="",O101="",W101="",X101="",COUNTIF($A$2:$A$301,A101)&gt;1,COUNTIF($D$2:$D$301,D101)&gt;1,ISNA(MATCH(B101,Lists!$A$2:$A$12,0)),ISNA(MATCH(C101,Lists!$B$2:$B$9,0)),ISNA(MATCH(I101,Lists!$C$2:$C$5,0)),ISNA(MATCH(L101,Lists!$D$2:$D$10,0)),ISNA(MATCH(W101,Lists!$E$2:$E$3,0)),X101&lt;&gt;"Yes",K101&lt;&gt;LOWER(K101),ISNUMBER(SEARCH(" ",K101)),O101&lt;&gt;LOWER(O101),ISNUMBER(SEARCH(" ",O101)),AND(OR(B101="repair",B101="bridge"),P101=""),AND(OR(B101="repair",B101="bridge"),Q101=""),AND(U101&lt;&gt;"",V101=""),AND(U101&lt;&gt;"",NOT(OR(RIGHT(LOWER(U101),5)=".webp",RIGHT(LOWER(U101),4)=".png",RIGHT(LOWER(U101),4)=".jpg",RIGHT(LOWER(U101),5)=".jpeg")))),"Needs Fix",IF(OR(LEN(J101)&lt;40,Z101&lt;&gt;"OK",AB101&lt;&gt;"OK",R101="",AND(OR(B101="easyBoss",B101="mediumBoss",B101="finalBoss",B101="legendaryBoss"),W101&lt;&gt;"Yes")),"Warning","Ready")))</f>
        <v/>
      </c>
      <c r="AD101" s="11" t="str">
        <f>IF(AC101="","",IF(AC101="Ready","Ready",IF(A101="","Missing QuestionID; ","")&amp;IF(B101="","Missing Pool; ",IF(ISNA(MATCH(B101,Lists!$A$2:$A$12,0)),"Invalid Pool; ",""))&amp;IF(C101="","Missing Difficulty; ",IF(ISNA(MATCH(C101,Lists!$B$2:$B$9,0)),"Invalid Difficulty; ",""))&amp;IF(D101="","Missing QuestionText; ","")&amp;IF(E101="","Missing OptionA; ","")&amp;IF(F101="","Missing OptionB; ","")&amp;IF(G101="","Missing OptionC; ","")&amp;IF(H101="","Missing OptionD; ","")&amp;IF(I101="","Missing CorrectAnswer; ",IF(ISNA(MATCH(I101,Lists!$C$2:$C$5,0)),"CorrectAnswer must be A, B, C, or D; ",""))&amp;IF(J101="","Missing Feedback; ",IF(LEN(J101)&lt;40,"Feedback may be too short; ",""))&amp;IF(K101="","Missing Tag; ",IF(OR(K101&lt;&gt;LOWER(K101),ISNUMBER(SEARCH(" ",K101))),"Tag must be lowercase with no spaces; ",""))&amp;IF(L101="","Missing Type; ",IF(ISNA(MATCH(L101,Lists!$D$2:$D$10,0)),"Invalid Type; ",""))&amp;IF(M101="","Missing Objective; ","")&amp;IF(N101="","Missing ObjectiveLabel; ","")&amp;IF(O101="","Missing PrimarySkill; ",IF(OR(O101&lt;&gt;LOWER(O101),ISNUMBER(SEARCH(" ",O101))),"PrimarySkill must be lowercase with no spaces; ",""))&amp;IF(AND(OR(B101="repair",B101="bridge"),P101=""),"Repair/Bridge item needs RepairSkill; ","")&amp;IF(AND(OR(B101="repair",B101="bridge"),Q101=""),"Repair/Bridge item needs CommonError; ","")&amp;IF(R101="","ConceptCluster recommended; ","")&amp;IF(AND(U101&lt;&gt;"",V101=""),"ImageAccessibilityNote required when ImageFile is used; ","")&amp;IF(AND(U101&lt;&gt;"",NOT(OR(RIGHT(LOWER(U101),5)=".webp",RIGHT(LOWER(U101),4)=".png",RIGHT(LOWER(U101),4)=".jpg",RIGHT(LOWER(U101),5)=".jpeg"))),"Invalid image extension; ","")&amp;IF(W101="","Missing BossEligible; ",IF(ISNA(MATCH(W101,Lists!$E$2:$E$3,0)),"BossEligible must be Yes or No; ",""))&amp;IF(X101&lt;&gt;"Yes","Correct answer has not been verified; ","")&amp;IF(AA101&lt;&gt;"OK",AA101&amp;"; ","")&amp;IF(AB101&lt;&gt;"OK",AB101&amp;"; ","")&amp;IF(Z101&lt;&gt;"OK",Z101&amp;"; ","")&amp;IF(AND(OR(B101="easyBoss",B101="mediumBoss",B101="finalBoss",B101="legendaryBoss"),W101&lt;&gt;"Yes"),"Boss-pool item should be BossEligible = Yes; ","")))</f>
        <v/>
      </c>
      <c r="AE101" s="11" t="str">
        <f t="shared" si="7"/>
        <v/>
      </c>
    </row>
    <row r="102" spans="1:31" ht="45" customHeight="1">
      <c r="A102" s="15"/>
      <c r="B102" s="15"/>
      <c r="C102" s="15"/>
      <c r="D102" s="12"/>
      <c r="E102" s="12"/>
      <c r="F102" s="12"/>
      <c r="G102" s="12"/>
      <c r="H102" s="12"/>
      <c r="I102" s="15"/>
      <c r="J102" s="12"/>
      <c r="K102" s="12"/>
      <c r="L102" s="12"/>
      <c r="M102" s="12"/>
      <c r="N102" s="12"/>
      <c r="O102" s="13"/>
      <c r="P102" s="13"/>
      <c r="Q102" s="13"/>
      <c r="R102" s="13"/>
      <c r="S102" s="13"/>
      <c r="T102" s="13"/>
      <c r="U102" s="14"/>
      <c r="V102" s="14"/>
      <c r="W102" s="16"/>
      <c r="X102" s="16"/>
      <c r="Y102" s="14"/>
      <c r="Z102" s="17" t="str">
        <f t="shared" si="4"/>
        <v/>
      </c>
      <c r="AA102" s="17" t="str">
        <f t="shared" si="5"/>
        <v/>
      </c>
      <c r="AB102" s="17" t="str">
        <f t="shared" si="6"/>
        <v/>
      </c>
      <c r="AC102" s="17" t="str">
        <f>IF(COUNTA(A102:Y102)=0,"",IF(OR(A102="",B102="",C102="",D102="",E102="",F102="",G102="",H102="",I102="",J102="",K102="",L102="",M102="",N102="",O102="",W102="",X102="",COUNTIF($A$2:$A$301,A102)&gt;1,COUNTIF($D$2:$D$301,D102)&gt;1,ISNA(MATCH(B102,Lists!$A$2:$A$12,0)),ISNA(MATCH(C102,Lists!$B$2:$B$9,0)),ISNA(MATCH(I102,Lists!$C$2:$C$5,0)),ISNA(MATCH(L102,Lists!$D$2:$D$10,0)),ISNA(MATCH(W102,Lists!$E$2:$E$3,0)),X102&lt;&gt;"Yes",K102&lt;&gt;LOWER(K102),ISNUMBER(SEARCH(" ",K102)),O102&lt;&gt;LOWER(O102),ISNUMBER(SEARCH(" ",O102)),AND(OR(B102="repair",B102="bridge"),P102=""),AND(OR(B102="repair",B102="bridge"),Q102=""),AND(U102&lt;&gt;"",V102=""),AND(U102&lt;&gt;"",NOT(OR(RIGHT(LOWER(U102),5)=".webp",RIGHT(LOWER(U102),4)=".png",RIGHT(LOWER(U102),4)=".jpg",RIGHT(LOWER(U102),5)=".jpeg")))),"Needs Fix",IF(OR(LEN(J102)&lt;40,Z102&lt;&gt;"OK",AB102&lt;&gt;"OK",R102="",AND(OR(B102="easyBoss",B102="mediumBoss",B102="finalBoss",B102="legendaryBoss"),W102&lt;&gt;"Yes")),"Warning","Ready")))</f>
        <v/>
      </c>
      <c r="AD102" s="11" t="str">
        <f>IF(AC102="","",IF(AC102="Ready","Ready",IF(A102="","Missing QuestionID; ","")&amp;IF(B102="","Missing Pool; ",IF(ISNA(MATCH(B102,Lists!$A$2:$A$12,0)),"Invalid Pool; ",""))&amp;IF(C102="","Missing Difficulty; ",IF(ISNA(MATCH(C102,Lists!$B$2:$B$9,0)),"Invalid Difficulty; ",""))&amp;IF(D102="","Missing QuestionText; ","")&amp;IF(E102="","Missing OptionA; ","")&amp;IF(F102="","Missing OptionB; ","")&amp;IF(G102="","Missing OptionC; ","")&amp;IF(H102="","Missing OptionD; ","")&amp;IF(I102="","Missing CorrectAnswer; ",IF(ISNA(MATCH(I102,Lists!$C$2:$C$5,0)),"CorrectAnswer must be A, B, C, or D; ",""))&amp;IF(J102="","Missing Feedback; ",IF(LEN(J102)&lt;40,"Feedback may be too short; ",""))&amp;IF(K102="","Missing Tag; ",IF(OR(K102&lt;&gt;LOWER(K102),ISNUMBER(SEARCH(" ",K102))),"Tag must be lowercase with no spaces; ",""))&amp;IF(L102="","Missing Type; ",IF(ISNA(MATCH(L102,Lists!$D$2:$D$10,0)),"Invalid Type; ",""))&amp;IF(M102="","Missing Objective; ","")&amp;IF(N102="","Missing ObjectiveLabel; ","")&amp;IF(O102="","Missing PrimarySkill; ",IF(OR(O102&lt;&gt;LOWER(O102),ISNUMBER(SEARCH(" ",O102))),"PrimarySkill must be lowercase with no spaces; ",""))&amp;IF(AND(OR(B102="repair",B102="bridge"),P102=""),"Repair/Bridge item needs RepairSkill; ","")&amp;IF(AND(OR(B102="repair",B102="bridge"),Q102=""),"Repair/Bridge item needs CommonError; ","")&amp;IF(R102="","ConceptCluster recommended; ","")&amp;IF(AND(U102&lt;&gt;"",V102=""),"ImageAccessibilityNote required when ImageFile is used; ","")&amp;IF(AND(U102&lt;&gt;"",NOT(OR(RIGHT(LOWER(U102),5)=".webp",RIGHT(LOWER(U102),4)=".png",RIGHT(LOWER(U102),4)=".jpg",RIGHT(LOWER(U102),5)=".jpeg"))),"Invalid image extension; ","")&amp;IF(W102="","Missing BossEligible; ",IF(ISNA(MATCH(W102,Lists!$E$2:$E$3,0)),"BossEligible must be Yes or No; ",""))&amp;IF(X102&lt;&gt;"Yes","Correct answer has not been verified; ","")&amp;IF(AA102&lt;&gt;"OK",AA102&amp;"; ","")&amp;IF(AB102&lt;&gt;"OK",AB102&amp;"; ","")&amp;IF(Z102&lt;&gt;"OK",Z102&amp;"; ","")&amp;IF(AND(OR(B102="easyBoss",B102="mediumBoss",B102="finalBoss",B102="legendaryBoss"),W102&lt;&gt;"Yes"),"Boss-pool item should be BossEligible = Yes; ","")))</f>
        <v/>
      </c>
      <c r="AE102" s="11" t="str">
        <f t="shared" si="7"/>
        <v/>
      </c>
    </row>
    <row r="103" spans="1:31" ht="45" customHeight="1">
      <c r="A103" s="15"/>
      <c r="B103" s="15"/>
      <c r="C103" s="15"/>
      <c r="D103" s="12"/>
      <c r="E103" s="12"/>
      <c r="F103" s="12"/>
      <c r="G103" s="12"/>
      <c r="H103" s="12"/>
      <c r="I103" s="15"/>
      <c r="J103" s="12"/>
      <c r="K103" s="12"/>
      <c r="L103" s="12"/>
      <c r="M103" s="12"/>
      <c r="N103" s="12"/>
      <c r="O103" s="13"/>
      <c r="P103" s="13"/>
      <c r="Q103" s="13"/>
      <c r="R103" s="13"/>
      <c r="S103" s="13"/>
      <c r="T103" s="13"/>
      <c r="U103" s="14"/>
      <c r="V103" s="14"/>
      <c r="W103" s="16"/>
      <c r="X103" s="16"/>
      <c r="Y103" s="14"/>
      <c r="Z103" s="17" t="str">
        <f t="shared" si="4"/>
        <v/>
      </c>
      <c r="AA103" s="17" t="str">
        <f t="shared" si="5"/>
        <v/>
      </c>
      <c r="AB103" s="17" t="str">
        <f t="shared" si="6"/>
        <v/>
      </c>
      <c r="AC103" s="17" t="str">
        <f>IF(COUNTA(A103:Y103)=0,"",IF(OR(A103="",B103="",C103="",D103="",E103="",F103="",G103="",H103="",I103="",J103="",K103="",L103="",M103="",N103="",O103="",W103="",X103="",COUNTIF($A$2:$A$301,A103)&gt;1,COUNTIF($D$2:$D$301,D103)&gt;1,ISNA(MATCH(B103,Lists!$A$2:$A$12,0)),ISNA(MATCH(C103,Lists!$B$2:$B$9,0)),ISNA(MATCH(I103,Lists!$C$2:$C$5,0)),ISNA(MATCH(L103,Lists!$D$2:$D$10,0)),ISNA(MATCH(W103,Lists!$E$2:$E$3,0)),X103&lt;&gt;"Yes",K103&lt;&gt;LOWER(K103),ISNUMBER(SEARCH(" ",K103)),O103&lt;&gt;LOWER(O103),ISNUMBER(SEARCH(" ",O103)),AND(OR(B103="repair",B103="bridge"),P103=""),AND(OR(B103="repair",B103="bridge"),Q103=""),AND(U103&lt;&gt;"",V103=""),AND(U103&lt;&gt;"",NOT(OR(RIGHT(LOWER(U103),5)=".webp",RIGHT(LOWER(U103),4)=".png",RIGHT(LOWER(U103),4)=".jpg",RIGHT(LOWER(U103),5)=".jpeg")))),"Needs Fix",IF(OR(LEN(J103)&lt;40,Z103&lt;&gt;"OK",AB103&lt;&gt;"OK",R103="",AND(OR(B103="easyBoss",B103="mediumBoss",B103="finalBoss",B103="legendaryBoss"),W103&lt;&gt;"Yes")),"Warning","Ready")))</f>
        <v/>
      </c>
      <c r="AD103" s="11" t="str">
        <f>IF(AC103="","",IF(AC103="Ready","Ready",IF(A103="","Missing QuestionID; ","")&amp;IF(B103="","Missing Pool; ",IF(ISNA(MATCH(B103,Lists!$A$2:$A$12,0)),"Invalid Pool; ",""))&amp;IF(C103="","Missing Difficulty; ",IF(ISNA(MATCH(C103,Lists!$B$2:$B$9,0)),"Invalid Difficulty; ",""))&amp;IF(D103="","Missing QuestionText; ","")&amp;IF(E103="","Missing OptionA; ","")&amp;IF(F103="","Missing OptionB; ","")&amp;IF(G103="","Missing OptionC; ","")&amp;IF(H103="","Missing OptionD; ","")&amp;IF(I103="","Missing CorrectAnswer; ",IF(ISNA(MATCH(I103,Lists!$C$2:$C$5,0)),"CorrectAnswer must be A, B, C, or D; ",""))&amp;IF(J103="","Missing Feedback; ",IF(LEN(J103)&lt;40,"Feedback may be too short; ",""))&amp;IF(K103="","Missing Tag; ",IF(OR(K103&lt;&gt;LOWER(K103),ISNUMBER(SEARCH(" ",K103))),"Tag must be lowercase with no spaces; ",""))&amp;IF(L103="","Missing Type; ",IF(ISNA(MATCH(L103,Lists!$D$2:$D$10,0)),"Invalid Type; ",""))&amp;IF(M103="","Missing Objective; ","")&amp;IF(N103="","Missing ObjectiveLabel; ","")&amp;IF(O103="","Missing PrimarySkill; ",IF(OR(O103&lt;&gt;LOWER(O103),ISNUMBER(SEARCH(" ",O103))),"PrimarySkill must be lowercase with no spaces; ",""))&amp;IF(AND(OR(B103="repair",B103="bridge"),P103=""),"Repair/Bridge item needs RepairSkill; ","")&amp;IF(AND(OR(B103="repair",B103="bridge"),Q103=""),"Repair/Bridge item needs CommonError; ","")&amp;IF(R103="","ConceptCluster recommended; ","")&amp;IF(AND(U103&lt;&gt;"",V103=""),"ImageAccessibilityNote required when ImageFile is used; ","")&amp;IF(AND(U103&lt;&gt;"",NOT(OR(RIGHT(LOWER(U103),5)=".webp",RIGHT(LOWER(U103),4)=".png",RIGHT(LOWER(U103),4)=".jpg",RIGHT(LOWER(U103),5)=".jpeg"))),"Invalid image extension; ","")&amp;IF(W103="","Missing BossEligible; ",IF(ISNA(MATCH(W103,Lists!$E$2:$E$3,0)),"BossEligible must be Yes or No; ",""))&amp;IF(X103&lt;&gt;"Yes","Correct answer has not been verified; ","")&amp;IF(AA103&lt;&gt;"OK",AA103&amp;"; ","")&amp;IF(AB103&lt;&gt;"OK",AB103&amp;"; ","")&amp;IF(Z103&lt;&gt;"OK",Z103&amp;"; ","")&amp;IF(AND(OR(B103="easyBoss",B103="mediumBoss",B103="finalBoss",B103="legendaryBoss"),W103&lt;&gt;"Yes"),"Boss-pool item should be BossEligible = Yes; ","")))</f>
        <v/>
      </c>
      <c r="AE103" s="11" t="str">
        <f t="shared" si="7"/>
        <v/>
      </c>
    </row>
    <row r="104" spans="1:31" ht="45" customHeight="1">
      <c r="A104" s="15"/>
      <c r="B104" s="15"/>
      <c r="C104" s="15"/>
      <c r="D104" s="12"/>
      <c r="E104" s="12"/>
      <c r="F104" s="12"/>
      <c r="G104" s="12"/>
      <c r="H104" s="12"/>
      <c r="I104" s="15"/>
      <c r="J104" s="12"/>
      <c r="K104" s="12"/>
      <c r="L104" s="12"/>
      <c r="M104" s="12"/>
      <c r="N104" s="12"/>
      <c r="O104" s="13"/>
      <c r="P104" s="13"/>
      <c r="Q104" s="13"/>
      <c r="R104" s="13"/>
      <c r="S104" s="13"/>
      <c r="T104" s="13"/>
      <c r="U104" s="14"/>
      <c r="V104" s="14"/>
      <c r="W104" s="16"/>
      <c r="X104" s="16"/>
      <c r="Y104" s="14"/>
      <c r="Z104" s="17" t="str">
        <f t="shared" si="4"/>
        <v/>
      </c>
      <c r="AA104" s="17" t="str">
        <f t="shared" si="5"/>
        <v/>
      </c>
      <c r="AB104" s="17" t="str">
        <f t="shared" si="6"/>
        <v/>
      </c>
      <c r="AC104" s="17" t="str">
        <f>IF(COUNTA(A104:Y104)=0,"",IF(OR(A104="",B104="",C104="",D104="",E104="",F104="",G104="",H104="",I104="",J104="",K104="",L104="",M104="",N104="",O104="",W104="",X104="",COUNTIF($A$2:$A$301,A104)&gt;1,COUNTIF($D$2:$D$301,D104)&gt;1,ISNA(MATCH(B104,Lists!$A$2:$A$12,0)),ISNA(MATCH(C104,Lists!$B$2:$B$9,0)),ISNA(MATCH(I104,Lists!$C$2:$C$5,0)),ISNA(MATCH(L104,Lists!$D$2:$D$10,0)),ISNA(MATCH(W104,Lists!$E$2:$E$3,0)),X104&lt;&gt;"Yes",K104&lt;&gt;LOWER(K104),ISNUMBER(SEARCH(" ",K104)),O104&lt;&gt;LOWER(O104),ISNUMBER(SEARCH(" ",O104)),AND(OR(B104="repair",B104="bridge"),P104=""),AND(OR(B104="repair",B104="bridge"),Q104=""),AND(U104&lt;&gt;"",V104=""),AND(U104&lt;&gt;"",NOT(OR(RIGHT(LOWER(U104),5)=".webp",RIGHT(LOWER(U104),4)=".png",RIGHT(LOWER(U104),4)=".jpg",RIGHT(LOWER(U104),5)=".jpeg")))),"Needs Fix",IF(OR(LEN(J104)&lt;40,Z104&lt;&gt;"OK",AB104&lt;&gt;"OK",R104="",AND(OR(B104="easyBoss",B104="mediumBoss",B104="finalBoss",B104="legendaryBoss"),W104&lt;&gt;"Yes")),"Warning","Ready")))</f>
        <v/>
      </c>
      <c r="AD104" s="11" t="str">
        <f>IF(AC104="","",IF(AC104="Ready","Ready",IF(A104="","Missing QuestionID; ","")&amp;IF(B104="","Missing Pool; ",IF(ISNA(MATCH(B104,Lists!$A$2:$A$12,0)),"Invalid Pool; ",""))&amp;IF(C104="","Missing Difficulty; ",IF(ISNA(MATCH(C104,Lists!$B$2:$B$9,0)),"Invalid Difficulty; ",""))&amp;IF(D104="","Missing QuestionText; ","")&amp;IF(E104="","Missing OptionA; ","")&amp;IF(F104="","Missing OptionB; ","")&amp;IF(G104="","Missing OptionC; ","")&amp;IF(H104="","Missing OptionD; ","")&amp;IF(I104="","Missing CorrectAnswer; ",IF(ISNA(MATCH(I104,Lists!$C$2:$C$5,0)),"CorrectAnswer must be A, B, C, or D; ",""))&amp;IF(J104="","Missing Feedback; ",IF(LEN(J104)&lt;40,"Feedback may be too short; ",""))&amp;IF(K104="","Missing Tag; ",IF(OR(K104&lt;&gt;LOWER(K104),ISNUMBER(SEARCH(" ",K104))),"Tag must be lowercase with no spaces; ",""))&amp;IF(L104="","Missing Type; ",IF(ISNA(MATCH(L104,Lists!$D$2:$D$10,0)),"Invalid Type; ",""))&amp;IF(M104="","Missing Objective; ","")&amp;IF(N104="","Missing ObjectiveLabel; ","")&amp;IF(O104="","Missing PrimarySkill; ",IF(OR(O104&lt;&gt;LOWER(O104),ISNUMBER(SEARCH(" ",O104))),"PrimarySkill must be lowercase with no spaces; ",""))&amp;IF(AND(OR(B104="repair",B104="bridge"),P104=""),"Repair/Bridge item needs RepairSkill; ","")&amp;IF(AND(OR(B104="repair",B104="bridge"),Q104=""),"Repair/Bridge item needs CommonError; ","")&amp;IF(R104="","ConceptCluster recommended; ","")&amp;IF(AND(U104&lt;&gt;"",V104=""),"ImageAccessibilityNote required when ImageFile is used; ","")&amp;IF(AND(U104&lt;&gt;"",NOT(OR(RIGHT(LOWER(U104),5)=".webp",RIGHT(LOWER(U104),4)=".png",RIGHT(LOWER(U104),4)=".jpg",RIGHT(LOWER(U104),5)=".jpeg"))),"Invalid image extension; ","")&amp;IF(W104="","Missing BossEligible; ",IF(ISNA(MATCH(W104,Lists!$E$2:$E$3,0)),"BossEligible must be Yes or No; ",""))&amp;IF(X104&lt;&gt;"Yes","Correct answer has not been verified; ","")&amp;IF(AA104&lt;&gt;"OK",AA104&amp;"; ","")&amp;IF(AB104&lt;&gt;"OK",AB104&amp;"; ","")&amp;IF(Z104&lt;&gt;"OK",Z104&amp;"; ","")&amp;IF(AND(OR(B104="easyBoss",B104="mediumBoss",B104="finalBoss",B104="legendaryBoss"),W104&lt;&gt;"Yes"),"Boss-pool item should be BossEligible = Yes; ","")))</f>
        <v/>
      </c>
      <c r="AE104" s="11" t="str">
        <f t="shared" si="7"/>
        <v/>
      </c>
    </row>
    <row r="105" spans="1:31" ht="45" customHeight="1">
      <c r="A105" s="15"/>
      <c r="B105" s="15"/>
      <c r="C105" s="15"/>
      <c r="D105" s="12"/>
      <c r="E105" s="12"/>
      <c r="F105" s="12"/>
      <c r="G105" s="12"/>
      <c r="H105" s="12"/>
      <c r="I105" s="15"/>
      <c r="J105" s="12"/>
      <c r="K105" s="12"/>
      <c r="L105" s="12"/>
      <c r="M105" s="12"/>
      <c r="N105" s="12"/>
      <c r="O105" s="13"/>
      <c r="P105" s="13"/>
      <c r="Q105" s="13"/>
      <c r="R105" s="13"/>
      <c r="S105" s="13"/>
      <c r="T105" s="13"/>
      <c r="U105" s="14"/>
      <c r="V105" s="14"/>
      <c r="W105" s="16"/>
      <c r="X105" s="16"/>
      <c r="Y105" s="14"/>
      <c r="Z105" s="17" t="str">
        <f t="shared" si="4"/>
        <v/>
      </c>
      <c r="AA105" s="17" t="str">
        <f t="shared" si="5"/>
        <v/>
      </c>
      <c r="AB105" s="17" t="str">
        <f t="shared" si="6"/>
        <v/>
      </c>
      <c r="AC105" s="17" t="str">
        <f>IF(COUNTA(A105:Y105)=0,"",IF(OR(A105="",B105="",C105="",D105="",E105="",F105="",G105="",H105="",I105="",J105="",K105="",L105="",M105="",N105="",O105="",W105="",X105="",COUNTIF($A$2:$A$301,A105)&gt;1,COUNTIF($D$2:$D$301,D105)&gt;1,ISNA(MATCH(B105,Lists!$A$2:$A$12,0)),ISNA(MATCH(C105,Lists!$B$2:$B$9,0)),ISNA(MATCH(I105,Lists!$C$2:$C$5,0)),ISNA(MATCH(L105,Lists!$D$2:$D$10,0)),ISNA(MATCH(W105,Lists!$E$2:$E$3,0)),X105&lt;&gt;"Yes",K105&lt;&gt;LOWER(K105),ISNUMBER(SEARCH(" ",K105)),O105&lt;&gt;LOWER(O105),ISNUMBER(SEARCH(" ",O105)),AND(OR(B105="repair",B105="bridge"),P105=""),AND(OR(B105="repair",B105="bridge"),Q105=""),AND(U105&lt;&gt;"",V105=""),AND(U105&lt;&gt;"",NOT(OR(RIGHT(LOWER(U105),5)=".webp",RIGHT(LOWER(U105),4)=".png",RIGHT(LOWER(U105),4)=".jpg",RIGHT(LOWER(U105),5)=".jpeg")))),"Needs Fix",IF(OR(LEN(J105)&lt;40,Z105&lt;&gt;"OK",AB105&lt;&gt;"OK",R105="",AND(OR(B105="easyBoss",B105="mediumBoss",B105="finalBoss",B105="legendaryBoss"),W105&lt;&gt;"Yes")),"Warning","Ready")))</f>
        <v/>
      </c>
      <c r="AD105" s="11" t="str">
        <f>IF(AC105="","",IF(AC105="Ready","Ready",IF(A105="","Missing QuestionID; ","")&amp;IF(B105="","Missing Pool; ",IF(ISNA(MATCH(B105,Lists!$A$2:$A$12,0)),"Invalid Pool; ",""))&amp;IF(C105="","Missing Difficulty; ",IF(ISNA(MATCH(C105,Lists!$B$2:$B$9,0)),"Invalid Difficulty; ",""))&amp;IF(D105="","Missing QuestionText; ","")&amp;IF(E105="","Missing OptionA; ","")&amp;IF(F105="","Missing OptionB; ","")&amp;IF(G105="","Missing OptionC; ","")&amp;IF(H105="","Missing OptionD; ","")&amp;IF(I105="","Missing CorrectAnswer; ",IF(ISNA(MATCH(I105,Lists!$C$2:$C$5,0)),"CorrectAnswer must be A, B, C, or D; ",""))&amp;IF(J105="","Missing Feedback; ",IF(LEN(J105)&lt;40,"Feedback may be too short; ",""))&amp;IF(K105="","Missing Tag; ",IF(OR(K105&lt;&gt;LOWER(K105),ISNUMBER(SEARCH(" ",K105))),"Tag must be lowercase with no spaces; ",""))&amp;IF(L105="","Missing Type; ",IF(ISNA(MATCH(L105,Lists!$D$2:$D$10,0)),"Invalid Type; ",""))&amp;IF(M105="","Missing Objective; ","")&amp;IF(N105="","Missing ObjectiveLabel; ","")&amp;IF(O105="","Missing PrimarySkill; ",IF(OR(O105&lt;&gt;LOWER(O105),ISNUMBER(SEARCH(" ",O105))),"PrimarySkill must be lowercase with no spaces; ",""))&amp;IF(AND(OR(B105="repair",B105="bridge"),P105=""),"Repair/Bridge item needs RepairSkill; ","")&amp;IF(AND(OR(B105="repair",B105="bridge"),Q105=""),"Repair/Bridge item needs CommonError; ","")&amp;IF(R105="","ConceptCluster recommended; ","")&amp;IF(AND(U105&lt;&gt;"",V105=""),"ImageAccessibilityNote required when ImageFile is used; ","")&amp;IF(AND(U105&lt;&gt;"",NOT(OR(RIGHT(LOWER(U105),5)=".webp",RIGHT(LOWER(U105),4)=".png",RIGHT(LOWER(U105),4)=".jpg",RIGHT(LOWER(U105),5)=".jpeg"))),"Invalid image extension; ","")&amp;IF(W105="","Missing BossEligible; ",IF(ISNA(MATCH(W105,Lists!$E$2:$E$3,0)),"BossEligible must be Yes or No; ",""))&amp;IF(X105&lt;&gt;"Yes","Correct answer has not been verified; ","")&amp;IF(AA105&lt;&gt;"OK",AA105&amp;"; ","")&amp;IF(AB105&lt;&gt;"OK",AB105&amp;"; ","")&amp;IF(Z105&lt;&gt;"OK",Z105&amp;"; ","")&amp;IF(AND(OR(B105="easyBoss",B105="mediumBoss",B105="finalBoss",B105="legendaryBoss"),W105&lt;&gt;"Yes"),"Boss-pool item should be BossEligible = Yes; ","")))</f>
        <v/>
      </c>
      <c r="AE105" s="11" t="str">
        <f t="shared" si="7"/>
        <v/>
      </c>
    </row>
    <row r="106" spans="1:31" ht="45" customHeight="1">
      <c r="A106" s="15"/>
      <c r="B106" s="15"/>
      <c r="C106" s="15"/>
      <c r="D106" s="12"/>
      <c r="E106" s="12"/>
      <c r="F106" s="12"/>
      <c r="G106" s="12"/>
      <c r="H106" s="12"/>
      <c r="I106" s="15"/>
      <c r="J106" s="12"/>
      <c r="K106" s="12"/>
      <c r="L106" s="12"/>
      <c r="M106" s="12"/>
      <c r="N106" s="12"/>
      <c r="O106" s="13"/>
      <c r="P106" s="13"/>
      <c r="Q106" s="13"/>
      <c r="R106" s="13"/>
      <c r="S106" s="13"/>
      <c r="T106" s="13"/>
      <c r="U106" s="14"/>
      <c r="V106" s="14"/>
      <c r="W106" s="16"/>
      <c r="X106" s="16"/>
      <c r="Y106" s="14"/>
      <c r="Z106" s="17" t="str">
        <f t="shared" si="4"/>
        <v/>
      </c>
      <c r="AA106" s="17" t="str">
        <f t="shared" si="5"/>
        <v/>
      </c>
      <c r="AB106" s="17" t="str">
        <f t="shared" si="6"/>
        <v/>
      </c>
      <c r="AC106" s="17" t="str">
        <f>IF(COUNTA(A106:Y106)=0,"",IF(OR(A106="",B106="",C106="",D106="",E106="",F106="",G106="",H106="",I106="",J106="",K106="",L106="",M106="",N106="",O106="",W106="",X106="",COUNTIF($A$2:$A$301,A106)&gt;1,COUNTIF($D$2:$D$301,D106)&gt;1,ISNA(MATCH(B106,Lists!$A$2:$A$12,0)),ISNA(MATCH(C106,Lists!$B$2:$B$9,0)),ISNA(MATCH(I106,Lists!$C$2:$C$5,0)),ISNA(MATCH(L106,Lists!$D$2:$D$10,0)),ISNA(MATCH(W106,Lists!$E$2:$E$3,0)),X106&lt;&gt;"Yes",K106&lt;&gt;LOWER(K106),ISNUMBER(SEARCH(" ",K106)),O106&lt;&gt;LOWER(O106),ISNUMBER(SEARCH(" ",O106)),AND(OR(B106="repair",B106="bridge"),P106=""),AND(OR(B106="repair",B106="bridge"),Q106=""),AND(U106&lt;&gt;"",V106=""),AND(U106&lt;&gt;"",NOT(OR(RIGHT(LOWER(U106),5)=".webp",RIGHT(LOWER(U106),4)=".png",RIGHT(LOWER(U106),4)=".jpg",RIGHT(LOWER(U106),5)=".jpeg")))),"Needs Fix",IF(OR(LEN(J106)&lt;40,Z106&lt;&gt;"OK",AB106&lt;&gt;"OK",R106="",AND(OR(B106="easyBoss",B106="mediumBoss",B106="finalBoss",B106="legendaryBoss"),W106&lt;&gt;"Yes")),"Warning","Ready")))</f>
        <v/>
      </c>
      <c r="AD106" s="11" t="str">
        <f>IF(AC106="","",IF(AC106="Ready","Ready",IF(A106="","Missing QuestionID; ","")&amp;IF(B106="","Missing Pool; ",IF(ISNA(MATCH(B106,Lists!$A$2:$A$12,0)),"Invalid Pool; ",""))&amp;IF(C106="","Missing Difficulty; ",IF(ISNA(MATCH(C106,Lists!$B$2:$B$9,0)),"Invalid Difficulty; ",""))&amp;IF(D106="","Missing QuestionText; ","")&amp;IF(E106="","Missing OptionA; ","")&amp;IF(F106="","Missing OptionB; ","")&amp;IF(G106="","Missing OptionC; ","")&amp;IF(H106="","Missing OptionD; ","")&amp;IF(I106="","Missing CorrectAnswer; ",IF(ISNA(MATCH(I106,Lists!$C$2:$C$5,0)),"CorrectAnswer must be A, B, C, or D; ",""))&amp;IF(J106="","Missing Feedback; ",IF(LEN(J106)&lt;40,"Feedback may be too short; ",""))&amp;IF(K106="","Missing Tag; ",IF(OR(K106&lt;&gt;LOWER(K106),ISNUMBER(SEARCH(" ",K106))),"Tag must be lowercase with no spaces; ",""))&amp;IF(L106="","Missing Type; ",IF(ISNA(MATCH(L106,Lists!$D$2:$D$10,0)),"Invalid Type; ",""))&amp;IF(M106="","Missing Objective; ","")&amp;IF(N106="","Missing ObjectiveLabel; ","")&amp;IF(O106="","Missing PrimarySkill; ",IF(OR(O106&lt;&gt;LOWER(O106),ISNUMBER(SEARCH(" ",O106))),"PrimarySkill must be lowercase with no spaces; ",""))&amp;IF(AND(OR(B106="repair",B106="bridge"),P106=""),"Repair/Bridge item needs RepairSkill; ","")&amp;IF(AND(OR(B106="repair",B106="bridge"),Q106=""),"Repair/Bridge item needs CommonError; ","")&amp;IF(R106="","ConceptCluster recommended; ","")&amp;IF(AND(U106&lt;&gt;"",V106=""),"ImageAccessibilityNote required when ImageFile is used; ","")&amp;IF(AND(U106&lt;&gt;"",NOT(OR(RIGHT(LOWER(U106),5)=".webp",RIGHT(LOWER(U106),4)=".png",RIGHT(LOWER(U106),4)=".jpg",RIGHT(LOWER(U106),5)=".jpeg"))),"Invalid image extension; ","")&amp;IF(W106="","Missing BossEligible; ",IF(ISNA(MATCH(W106,Lists!$E$2:$E$3,0)),"BossEligible must be Yes or No; ",""))&amp;IF(X106&lt;&gt;"Yes","Correct answer has not been verified; ","")&amp;IF(AA106&lt;&gt;"OK",AA106&amp;"; ","")&amp;IF(AB106&lt;&gt;"OK",AB106&amp;"; ","")&amp;IF(Z106&lt;&gt;"OK",Z106&amp;"; ","")&amp;IF(AND(OR(B106="easyBoss",B106="mediumBoss",B106="finalBoss",B106="legendaryBoss"),W106&lt;&gt;"Yes"),"Boss-pool item should be BossEligible = Yes; ","")))</f>
        <v/>
      </c>
      <c r="AE106" s="11" t="str">
        <f t="shared" si="7"/>
        <v/>
      </c>
    </row>
    <row r="107" spans="1:31" ht="45" customHeight="1">
      <c r="A107" s="15"/>
      <c r="B107" s="15"/>
      <c r="C107" s="15"/>
      <c r="D107" s="12"/>
      <c r="E107" s="12"/>
      <c r="F107" s="12"/>
      <c r="G107" s="12"/>
      <c r="H107" s="12"/>
      <c r="I107" s="15"/>
      <c r="J107" s="12"/>
      <c r="K107" s="12"/>
      <c r="L107" s="12"/>
      <c r="M107" s="12"/>
      <c r="N107" s="12"/>
      <c r="O107" s="13"/>
      <c r="P107" s="13"/>
      <c r="Q107" s="13"/>
      <c r="R107" s="13"/>
      <c r="S107" s="13"/>
      <c r="T107" s="13"/>
      <c r="U107" s="14"/>
      <c r="V107" s="14"/>
      <c r="W107" s="16"/>
      <c r="X107" s="16"/>
      <c r="Y107" s="14"/>
      <c r="Z107" s="17" t="str">
        <f t="shared" si="4"/>
        <v/>
      </c>
      <c r="AA107" s="17" t="str">
        <f t="shared" si="5"/>
        <v/>
      </c>
      <c r="AB107" s="17" t="str">
        <f t="shared" si="6"/>
        <v/>
      </c>
      <c r="AC107" s="17" t="str">
        <f>IF(COUNTA(A107:Y107)=0,"",IF(OR(A107="",B107="",C107="",D107="",E107="",F107="",G107="",H107="",I107="",J107="",K107="",L107="",M107="",N107="",O107="",W107="",X107="",COUNTIF($A$2:$A$301,A107)&gt;1,COUNTIF($D$2:$D$301,D107)&gt;1,ISNA(MATCH(B107,Lists!$A$2:$A$12,0)),ISNA(MATCH(C107,Lists!$B$2:$B$9,0)),ISNA(MATCH(I107,Lists!$C$2:$C$5,0)),ISNA(MATCH(L107,Lists!$D$2:$D$10,0)),ISNA(MATCH(W107,Lists!$E$2:$E$3,0)),X107&lt;&gt;"Yes",K107&lt;&gt;LOWER(K107),ISNUMBER(SEARCH(" ",K107)),O107&lt;&gt;LOWER(O107),ISNUMBER(SEARCH(" ",O107)),AND(OR(B107="repair",B107="bridge"),P107=""),AND(OR(B107="repair",B107="bridge"),Q107=""),AND(U107&lt;&gt;"",V107=""),AND(U107&lt;&gt;"",NOT(OR(RIGHT(LOWER(U107),5)=".webp",RIGHT(LOWER(U107),4)=".png",RIGHT(LOWER(U107),4)=".jpg",RIGHT(LOWER(U107),5)=".jpeg")))),"Needs Fix",IF(OR(LEN(J107)&lt;40,Z107&lt;&gt;"OK",AB107&lt;&gt;"OK",R107="",AND(OR(B107="easyBoss",B107="mediumBoss",B107="finalBoss",B107="legendaryBoss"),W107&lt;&gt;"Yes")),"Warning","Ready")))</f>
        <v/>
      </c>
      <c r="AD107" s="11" t="str">
        <f>IF(AC107="","",IF(AC107="Ready","Ready",IF(A107="","Missing QuestionID; ","")&amp;IF(B107="","Missing Pool; ",IF(ISNA(MATCH(B107,Lists!$A$2:$A$12,0)),"Invalid Pool; ",""))&amp;IF(C107="","Missing Difficulty; ",IF(ISNA(MATCH(C107,Lists!$B$2:$B$9,0)),"Invalid Difficulty; ",""))&amp;IF(D107="","Missing QuestionText; ","")&amp;IF(E107="","Missing OptionA; ","")&amp;IF(F107="","Missing OptionB; ","")&amp;IF(G107="","Missing OptionC; ","")&amp;IF(H107="","Missing OptionD; ","")&amp;IF(I107="","Missing CorrectAnswer; ",IF(ISNA(MATCH(I107,Lists!$C$2:$C$5,0)),"CorrectAnswer must be A, B, C, or D; ",""))&amp;IF(J107="","Missing Feedback; ",IF(LEN(J107)&lt;40,"Feedback may be too short; ",""))&amp;IF(K107="","Missing Tag; ",IF(OR(K107&lt;&gt;LOWER(K107),ISNUMBER(SEARCH(" ",K107))),"Tag must be lowercase with no spaces; ",""))&amp;IF(L107="","Missing Type; ",IF(ISNA(MATCH(L107,Lists!$D$2:$D$10,0)),"Invalid Type; ",""))&amp;IF(M107="","Missing Objective; ","")&amp;IF(N107="","Missing ObjectiveLabel; ","")&amp;IF(O107="","Missing PrimarySkill; ",IF(OR(O107&lt;&gt;LOWER(O107),ISNUMBER(SEARCH(" ",O107))),"PrimarySkill must be lowercase with no spaces; ",""))&amp;IF(AND(OR(B107="repair",B107="bridge"),P107=""),"Repair/Bridge item needs RepairSkill; ","")&amp;IF(AND(OR(B107="repair",B107="bridge"),Q107=""),"Repair/Bridge item needs CommonError; ","")&amp;IF(R107="","ConceptCluster recommended; ","")&amp;IF(AND(U107&lt;&gt;"",V107=""),"ImageAccessibilityNote required when ImageFile is used; ","")&amp;IF(AND(U107&lt;&gt;"",NOT(OR(RIGHT(LOWER(U107),5)=".webp",RIGHT(LOWER(U107),4)=".png",RIGHT(LOWER(U107),4)=".jpg",RIGHT(LOWER(U107),5)=".jpeg"))),"Invalid image extension; ","")&amp;IF(W107="","Missing BossEligible; ",IF(ISNA(MATCH(W107,Lists!$E$2:$E$3,0)),"BossEligible must be Yes or No; ",""))&amp;IF(X107&lt;&gt;"Yes","Correct answer has not been verified; ","")&amp;IF(AA107&lt;&gt;"OK",AA107&amp;"; ","")&amp;IF(AB107&lt;&gt;"OK",AB107&amp;"; ","")&amp;IF(Z107&lt;&gt;"OK",Z107&amp;"; ","")&amp;IF(AND(OR(B107="easyBoss",B107="mediumBoss",B107="finalBoss",B107="legendaryBoss"),W107&lt;&gt;"Yes"),"Boss-pool item should be BossEligible = Yes; ","")))</f>
        <v/>
      </c>
      <c r="AE107" s="11" t="str">
        <f t="shared" si="7"/>
        <v/>
      </c>
    </row>
    <row r="108" spans="1:31" ht="45" customHeight="1">
      <c r="A108" s="15"/>
      <c r="B108" s="15"/>
      <c r="C108" s="15"/>
      <c r="D108" s="12"/>
      <c r="E108" s="12"/>
      <c r="F108" s="12"/>
      <c r="G108" s="12"/>
      <c r="H108" s="12"/>
      <c r="I108" s="15"/>
      <c r="J108" s="12"/>
      <c r="K108" s="12"/>
      <c r="L108" s="12"/>
      <c r="M108" s="12"/>
      <c r="N108" s="12"/>
      <c r="O108" s="13"/>
      <c r="P108" s="13"/>
      <c r="Q108" s="13"/>
      <c r="R108" s="13"/>
      <c r="S108" s="13"/>
      <c r="T108" s="13"/>
      <c r="U108" s="14"/>
      <c r="V108" s="14"/>
      <c r="W108" s="16"/>
      <c r="X108" s="16"/>
      <c r="Y108" s="14"/>
      <c r="Z108" s="17" t="str">
        <f t="shared" si="4"/>
        <v/>
      </c>
      <c r="AA108" s="17" t="str">
        <f t="shared" si="5"/>
        <v/>
      </c>
      <c r="AB108" s="17" t="str">
        <f t="shared" si="6"/>
        <v/>
      </c>
      <c r="AC108" s="17" t="str">
        <f>IF(COUNTA(A108:Y108)=0,"",IF(OR(A108="",B108="",C108="",D108="",E108="",F108="",G108="",H108="",I108="",J108="",K108="",L108="",M108="",N108="",O108="",W108="",X108="",COUNTIF($A$2:$A$301,A108)&gt;1,COUNTIF($D$2:$D$301,D108)&gt;1,ISNA(MATCH(B108,Lists!$A$2:$A$12,0)),ISNA(MATCH(C108,Lists!$B$2:$B$9,0)),ISNA(MATCH(I108,Lists!$C$2:$C$5,0)),ISNA(MATCH(L108,Lists!$D$2:$D$10,0)),ISNA(MATCH(W108,Lists!$E$2:$E$3,0)),X108&lt;&gt;"Yes",K108&lt;&gt;LOWER(K108),ISNUMBER(SEARCH(" ",K108)),O108&lt;&gt;LOWER(O108),ISNUMBER(SEARCH(" ",O108)),AND(OR(B108="repair",B108="bridge"),P108=""),AND(OR(B108="repair",B108="bridge"),Q108=""),AND(U108&lt;&gt;"",V108=""),AND(U108&lt;&gt;"",NOT(OR(RIGHT(LOWER(U108),5)=".webp",RIGHT(LOWER(U108),4)=".png",RIGHT(LOWER(U108),4)=".jpg",RIGHT(LOWER(U108),5)=".jpeg")))),"Needs Fix",IF(OR(LEN(J108)&lt;40,Z108&lt;&gt;"OK",AB108&lt;&gt;"OK",R108="",AND(OR(B108="easyBoss",B108="mediumBoss",B108="finalBoss",B108="legendaryBoss"),W108&lt;&gt;"Yes")),"Warning","Ready")))</f>
        <v/>
      </c>
      <c r="AD108" s="11" t="str">
        <f>IF(AC108="","",IF(AC108="Ready","Ready",IF(A108="","Missing QuestionID; ","")&amp;IF(B108="","Missing Pool; ",IF(ISNA(MATCH(B108,Lists!$A$2:$A$12,0)),"Invalid Pool; ",""))&amp;IF(C108="","Missing Difficulty; ",IF(ISNA(MATCH(C108,Lists!$B$2:$B$9,0)),"Invalid Difficulty; ",""))&amp;IF(D108="","Missing QuestionText; ","")&amp;IF(E108="","Missing OptionA; ","")&amp;IF(F108="","Missing OptionB; ","")&amp;IF(G108="","Missing OptionC; ","")&amp;IF(H108="","Missing OptionD; ","")&amp;IF(I108="","Missing CorrectAnswer; ",IF(ISNA(MATCH(I108,Lists!$C$2:$C$5,0)),"CorrectAnswer must be A, B, C, or D; ",""))&amp;IF(J108="","Missing Feedback; ",IF(LEN(J108)&lt;40,"Feedback may be too short; ",""))&amp;IF(K108="","Missing Tag; ",IF(OR(K108&lt;&gt;LOWER(K108),ISNUMBER(SEARCH(" ",K108))),"Tag must be lowercase with no spaces; ",""))&amp;IF(L108="","Missing Type; ",IF(ISNA(MATCH(L108,Lists!$D$2:$D$10,0)),"Invalid Type; ",""))&amp;IF(M108="","Missing Objective; ","")&amp;IF(N108="","Missing ObjectiveLabel; ","")&amp;IF(O108="","Missing PrimarySkill; ",IF(OR(O108&lt;&gt;LOWER(O108),ISNUMBER(SEARCH(" ",O108))),"PrimarySkill must be lowercase with no spaces; ",""))&amp;IF(AND(OR(B108="repair",B108="bridge"),P108=""),"Repair/Bridge item needs RepairSkill; ","")&amp;IF(AND(OR(B108="repair",B108="bridge"),Q108=""),"Repair/Bridge item needs CommonError; ","")&amp;IF(R108="","ConceptCluster recommended; ","")&amp;IF(AND(U108&lt;&gt;"",V108=""),"ImageAccessibilityNote required when ImageFile is used; ","")&amp;IF(AND(U108&lt;&gt;"",NOT(OR(RIGHT(LOWER(U108),5)=".webp",RIGHT(LOWER(U108),4)=".png",RIGHT(LOWER(U108),4)=".jpg",RIGHT(LOWER(U108),5)=".jpeg"))),"Invalid image extension; ","")&amp;IF(W108="","Missing BossEligible; ",IF(ISNA(MATCH(W108,Lists!$E$2:$E$3,0)),"BossEligible must be Yes or No; ",""))&amp;IF(X108&lt;&gt;"Yes","Correct answer has not been verified; ","")&amp;IF(AA108&lt;&gt;"OK",AA108&amp;"; ","")&amp;IF(AB108&lt;&gt;"OK",AB108&amp;"; ","")&amp;IF(Z108&lt;&gt;"OK",Z108&amp;"; ","")&amp;IF(AND(OR(B108="easyBoss",B108="mediumBoss",B108="finalBoss",B108="legendaryBoss"),W108&lt;&gt;"Yes"),"Boss-pool item should be BossEligible = Yes; ","")))</f>
        <v/>
      </c>
      <c r="AE108" s="11" t="str">
        <f t="shared" si="7"/>
        <v/>
      </c>
    </row>
    <row r="109" spans="1:31" ht="45" customHeight="1">
      <c r="A109" s="15"/>
      <c r="B109" s="15"/>
      <c r="C109" s="15"/>
      <c r="D109" s="12"/>
      <c r="E109" s="12"/>
      <c r="F109" s="12"/>
      <c r="G109" s="12"/>
      <c r="H109" s="12"/>
      <c r="I109" s="15"/>
      <c r="J109" s="12"/>
      <c r="K109" s="12"/>
      <c r="L109" s="12"/>
      <c r="M109" s="12"/>
      <c r="N109" s="12"/>
      <c r="O109" s="13"/>
      <c r="P109" s="13"/>
      <c r="Q109" s="13"/>
      <c r="R109" s="13"/>
      <c r="S109" s="13"/>
      <c r="T109" s="13"/>
      <c r="U109" s="14"/>
      <c r="V109" s="14"/>
      <c r="W109" s="16"/>
      <c r="X109" s="16"/>
      <c r="Y109" s="14"/>
      <c r="Z109" s="17" t="str">
        <f t="shared" si="4"/>
        <v/>
      </c>
      <c r="AA109" s="17" t="str">
        <f t="shared" si="5"/>
        <v/>
      </c>
      <c r="AB109" s="17" t="str">
        <f t="shared" si="6"/>
        <v/>
      </c>
      <c r="AC109" s="17" t="str">
        <f>IF(COUNTA(A109:Y109)=0,"",IF(OR(A109="",B109="",C109="",D109="",E109="",F109="",G109="",H109="",I109="",J109="",K109="",L109="",M109="",N109="",O109="",W109="",X109="",COUNTIF($A$2:$A$301,A109)&gt;1,COUNTIF($D$2:$D$301,D109)&gt;1,ISNA(MATCH(B109,Lists!$A$2:$A$12,0)),ISNA(MATCH(C109,Lists!$B$2:$B$9,0)),ISNA(MATCH(I109,Lists!$C$2:$C$5,0)),ISNA(MATCH(L109,Lists!$D$2:$D$10,0)),ISNA(MATCH(W109,Lists!$E$2:$E$3,0)),X109&lt;&gt;"Yes",K109&lt;&gt;LOWER(K109),ISNUMBER(SEARCH(" ",K109)),O109&lt;&gt;LOWER(O109),ISNUMBER(SEARCH(" ",O109)),AND(OR(B109="repair",B109="bridge"),P109=""),AND(OR(B109="repair",B109="bridge"),Q109=""),AND(U109&lt;&gt;"",V109=""),AND(U109&lt;&gt;"",NOT(OR(RIGHT(LOWER(U109),5)=".webp",RIGHT(LOWER(U109),4)=".png",RIGHT(LOWER(U109),4)=".jpg",RIGHT(LOWER(U109),5)=".jpeg")))),"Needs Fix",IF(OR(LEN(J109)&lt;40,Z109&lt;&gt;"OK",AB109&lt;&gt;"OK",R109="",AND(OR(B109="easyBoss",B109="mediumBoss",B109="finalBoss",B109="legendaryBoss"),W109&lt;&gt;"Yes")),"Warning","Ready")))</f>
        <v/>
      </c>
      <c r="AD109" s="11" t="str">
        <f>IF(AC109="","",IF(AC109="Ready","Ready",IF(A109="","Missing QuestionID; ","")&amp;IF(B109="","Missing Pool; ",IF(ISNA(MATCH(B109,Lists!$A$2:$A$12,0)),"Invalid Pool; ",""))&amp;IF(C109="","Missing Difficulty; ",IF(ISNA(MATCH(C109,Lists!$B$2:$B$9,0)),"Invalid Difficulty; ",""))&amp;IF(D109="","Missing QuestionText; ","")&amp;IF(E109="","Missing OptionA; ","")&amp;IF(F109="","Missing OptionB; ","")&amp;IF(G109="","Missing OptionC; ","")&amp;IF(H109="","Missing OptionD; ","")&amp;IF(I109="","Missing CorrectAnswer; ",IF(ISNA(MATCH(I109,Lists!$C$2:$C$5,0)),"CorrectAnswer must be A, B, C, or D; ",""))&amp;IF(J109="","Missing Feedback; ",IF(LEN(J109)&lt;40,"Feedback may be too short; ",""))&amp;IF(K109="","Missing Tag; ",IF(OR(K109&lt;&gt;LOWER(K109),ISNUMBER(SEARCH(" ",K109))),"Tag must be lowercase with no spaces; ",""))&amp;IF(L109="","Missing Type; ",IF(ISNA(MATCH(L109,Lists!$D$2:$D$10,0)),"Invalid Type; ",""))&amp;IF(M109="","Missing Objective; ","")&amp;IF(N109="","Missing ObjectiveLabel; ","")&amp;IF(O109="","Missing PrimarySkill; ",IF(OR(O109&lt;&gt;LOWER(O109),ISNUMBER(SEARCH(" ",O109))),"PrimarySkill must be lowercase with no spaces; ",""))&amp;IF(AND(OR(B109="repair",B109="bridge"),P109=""),"Repair/Bridge item needs RepairSkill; ","")&amp;IF(AND(OR(B109="repair",B109="bridge"),Q109=""),"Repair/Bridge item needs CommonError; ","")&amp;IF(R109="","ConceptCluster recommended; ","")&amp;IF(AND(U109&lt;&gt;"",V109=""),"ImageAccessibilityNote required when ImageFile is used; ","")&amp;IF(AND(U109&lt;&gt;"",NOT(OR(RIGHT(LOWER(U109),5)=".webp",RIGHT(LOWER(U109),4)=".png",RIGHT(LOWER(U109),4)=".jpg",RIGHT(LOWER(U109),5)=".jpeg"))),"Invalid image extension; ","")&amp;IF(W109="","Missing BossEligible; ",IF(ISNA(MATCH(W109,Lists!$E$2:$E$3,0)),"BossEligible must be Yes or No; ",""))&amp;IF(X109&lt;&gt;"Yes","Correct answer has not been verified; ","")&amp;IF(AA109&lt;&gt;"OK",AA109&amp;"; ","")&amp;IF(AB109&lt;&gt;"OK",AB109&amp;"; ","")&amp;IF(Z109&lt;&gt;"OK",Z109&amp;"; ","")&amp;IF(AND(OR(B109="easyBoss",B109="mediumBoss",B109="finalBoss",B109="legendaryBoss"),W109&lt;&gt;"Yes"),"Boss-pool item should be BossEligible = Yes; ","")))</f>
        <v/>
      </c>
      <c r="AE109" s="11" t="str">
        <f t="shared" si="7"/>
        <v/>
      </c>
    </row>
    <row r="110" spans="1:31" ht="45" customHeight="1">
      <c r="A110" s="15"/>
      <c r="B110" s="15"/>
      <c r="C110" s="15"/>
      <c r="D110" s="12"/>
      <c r="E110" s="12"/>
      <c r="F110" s="12"/>
      <c r="G110" s="12"/>
      <c r="H110" s="12"/>
      <c r="I110" s="15"/>
      <c r="J110" s="12"/>
      <c r="K110" s="12"/>
      <c r="L110" s="12"/>
      <c r="M110" s="12"/>
      <c r="N110" s="12"/>
      <c r="O110" s="13"/>
      <c r="P110" s="13"/>
      <c r="Q110" s="13"/>
      <c r="R110" s="13"/>
      <c r="S110" s="13"/>
      <c r="T110" s="13"/>
      <c r="U110" s="14"/>
      <c r="V110" s="14"/>
      <c r="W110" s="16"/>
      <c r="X110" s="16"/>
      <c r="Y110" s="14"/>
      <c r="Z110" s="17" t="str">
        <f t="shared" si="4"/>
        <v/>
      </c>
      <c r="AA110" s="17" t="str">
        <f t="shared" si="5"/>
        <v/>
      </c>
      <c r="AB110" s="17" t="str">
        <f t="shared" si="6"/>
        <v/>
      </c>
      <c r="AC110" s="17" t="str">
        <f>IF(COUNTA(A110:Y110)=0,"",IF(OR(A110="",B110="",C110="",D110="",E110="",F110="",G110="",H110="",I110="",J110="",K110="",L110="",M110="",N110="",O110="",W110="",X110="",COUNTIF($A$2:$A$301,A110)&gt;1,COUNTIF($D$2:$D$301,D110)&gt;1,ISNA(MATCH(B110,Lists!$A$2:$A$12,0)),ISNA(MATCH(C110,Lists!$B$2:$B$9,0)),ISNA(MATCH(I110,Lists!$C$2:$C$5,0)),ISNA(MATCH(L110,Lists!$D$2:$D$10,0)),ISNA(MATCH(W110,Lists!$E$2:$E$3,0)),X110&lt;&gt;"Yes",K110&lt;&gt;LOWER(K110),ISNUMBER(SEARCH(" ",K110)),O110&lt;&gt;LOWER(O110),ISNUMBER(SEARCH(" ",O110)),AND(OR(B110="repair",B110="bridge"),P110=""),AND(OR(B110="repair",B110="bridge"),Q110=""),AND(U110&lt;&gt;"",V110=""),AND(U110&lt;&gt;"",NOT(OR(RIGHT(LOWER(U110),5)=".webp",RIGHT(LOWER(U110),4)=".png",RIGHT(LOWER(U110),4)=".jpg",RIGHT(LOWER(U110),5)=".jpeg")))),"Needs Fix",IF(OR(LEN(J110)&lt;40,Z110&lt;&gt;"OK",AB110&lt;&gt;"OK",R110="",AND(OR(B110="easyBoss",B110="mediumBoss",B110="finalBoss",B110="legendaryBoss"),W110&lt;&gt;"Yes")),"Warning","Ready")))</f>
        <v/>
      </c>
      <c r="AD110" s="11" t="str">
        <f>IF(AC110="","",IF(AC110="Ready","Ready",IF(A110="","Missing QuestionID; ","")&amp;IF(B110="","Missing Pool; ",IF(ISNA(MATCH(B110,Lists!$A$2:$A$12,0)),"Invalid Pool; ",""))&amp;IF(C110="","Missing Difficulty; ",IF(ISNA(MATCH(C110,Lists!$B$2:$B$9,0)),"Invalid Difficulty; ",""))&amp;IF(D110="","Missing QuestionText; ","")&amp;IF(E110="","Missing OptionA; ","")&amp;IF(F110="","Missing OptionB; ","")&amp;IF(G110="","Missing OptionC; ","")&amp;IF(H110="","Missing OptionD; ","")&amp;IF(I110="","Missing CorrectAnswer; ",IF(ISNA(MATCH(I110,Lists!$C$2:$C$5,0)),"CorrectAnswer must be A, B, C, or D; ",""))&amp;IF(J110="","Missing Feedback; ",IF(LEN(J110)&lt;40,"Feedback may be too short; ",""))&amp;IF(K110="","Missing Tag; ",IF(OR(K110&lt;&gt;LOWER(K110),ISNUMBER(SEARCH(" ",K110))),"Tag must be lowercase with no spaces; ",""))&amp;IF(L110="","Missing Type; ",IF(ISNA(MATCH(L110,Lists!$D$2:$D$10,0)),"Invalid Type; ",""))&amp;IF(M110="","Missing Objective; ","")&amp;IF(N110="","Missing ObjectiveLabel; ","")&amp;IF(O110="","Missing PrimarySkill; ",IF(OR(O110&lt;&gt;LOWER(O110),ISNUMBER(SEARCH(" ",O110))),"PrimarySkill must be lowercase with no spaces; ",""))&amp;IF(AND(OR(B110="repair",B110="bridge"),P110=""),"Repair/Bridge item needs RepairSkill; ","")&amp;IF(AND(OR(B110="repair",B110="bridge"),Q110=""),"Repair/Bridge item needs CommonError; ","")&amp;IF(R110="","ConceptCluster recommended; ","")&amp;IF(AND(U110&lt;&gt;"",V110=""),"ImageAccessibilityNote required when ImageFile is used; ","")&amp;IF(AND(U110&lt;&gt;"",NOT(OR(RIGHT(LOWER(U110),5)=".webp",RIGHT(LOWER(U110),4)=".png",RIGHT(LOWER(U110),4)=".jpg",RIGHT(LOWER(U110),5)=".jpeg"))),"Invalid image extension; ","")&amp;IF(W110="","Missing BossEligible; ",IF(ISNA(MATCH(W110,Lists!$E$2:$E$3,0)),"BossEligible must be Yes or No; ",""))&amp;IF(X110&lt;&gt;"Yes","Correct answer has not been verified; ","")&amp;IF(AA110&lt;&gt;"OK",AA110&amp;"; ","")&amp;IF(AB110&lt;&gt;"OK",AB110&amp;"; ","")&amp;IF(Z110&lt;&gt;"OK",Z110&amp;"; ","")&amp;IF(AND(OR(B110="easyBoss",B110="mediumBoss",B110="finalBoss",B110="legendaryBoss"),W110&lt;&gt;"Yes"),"Boss-pool item should be BossEligible = Yes; ","")))</f>
        <v/>
      </c>
      <c r="AE110" s="11" t="str">
        <f t="shared" si="7"/>
        <v/>
      </c>
    </row>
    <row r="111" spans="1:31" ht="45" customHeight="1">
      <c r="A111" s="15"/>
      <c r="B111" s="15"/>
      <c r="C111" s="15"/>
      <c r="D111" s="12"/>
      <c r="E111" s="12"/>
      <c r="F111" s="12"/>
      <c r="G111" s="12"/>
      <c r="H111" s="12"/>
      <c r="I111" s="15"/>
      <c r="J111" s="12"/>
      <c r="K111" s="12"/>
      <c r="L111" s="12"/>
      <c r="M111" s="12"/>
      <c r="N111" s="12"/>
      <c r="O111" s="13"/>
      <c r="P111" s="13"/>
      <c r="Q111" s="13"/>
      <c r="R111" s="13"/>
      <c r="S111" s="13"/>
      <c r="T111" s="13"/>
      <c r="U111" s="14"/>
      <c r="V111" s="14"/>
      <c r="W111" s="16"/>
      <c r="X111" s="16"/>
      <c r="Y111" s="14"/>
      <c r="Z111" s="17" t="str">
        <f t="shared" si="4"/>
        <v/>
      </c>
      <c r="AA111" s="17" t="str">
        <f t="shared" si="5"/>
        <v/>
      </c>
      <c r="AB111" s="17" t="str">
        <f t="shared" si="6"/>
        <v/>
      </c>
      <c r="AC111" s="17" t="str">
        <f>IF(COUNTA(A111:Y111)=0,"",IF(OR(A111="",B111="",C111="",D111="",E111="",F111="",G111="",H111="",I111="",J111="",K111="",L111="",M111="",N111="",O111="",W111="",X111="",COUNTIF($A$2:$A$301,A111)&gt;1,COUNTIF($D$2:$D$301,D111)&gt;1,ISNA(MATCH(B111,Lists!$A$2:$A$12,0)),ISNA(MATCH(C111,Lists!$B$2:$B$9,0)),ISNA(MATCH(I111,Lists!$C$2:$C$5,0)),ISNA(MATCH(L111,Lists!$D$2:$D$10,0)),ISNA(MATCH(W111,Lists!$E$2:$E$3,0)),X111&lt;&gt;"Yes",K111&lt;&gt;LOWER(K111),ISNUMBER(SEARCH(" ",K111)),O111&lt;&gt;LOWER(O111),ISNUMBER(SEARCH(" ",O111)),AND(OR(B111="repair",B111="bridge"),P111=""),AND(OR(B111="repair",B111="bridge"),Q111=""),AND(U111&lt;&gt;"",V111=""),AND(U111&lt;&gt;"",NOT(OR(RIGHT(LOWER(U111),5)=".webp",RIGHT(LOWER(U111),4)=".png",RIGHT(LOWER(U111),4)=".jpg",RIGHT(LOWER(U111),5)=".jpeg")))),"Needs Fix",IF(OR(LEN(J111)&lt;40,Z111&lt;&gt;"OK",AB111&lt;&gt;"OK",R111="",AND(OR(B111="easyBoss",B111="mediumBoss",B111="finalBoss",B111="legendaryBoss"),W111&lt;&gt;"Yes")),"Warning","Ready")))</f>
        <v/>
      </c>
      <c r="AD111" s="11" t="str">
        <f>IF(AC111="","",IF(AC111="Ready","Ready",IF(A111="","Missing QuestionID; ","")&amp;IF(B111="","Missing Pool; ",IF(ISNA(MATCH(B111,Lists!$A$2:$A$12,0)),"Invalid Pool; ",""))&amp;IF(C111="","Missing Difficulty; ",IF(ISNA(MATCH(C111,Lists!$B$2:$B$9,0)),"Invalid Difficulty; ",""))&amp;IF(D111="","Missing QuestionText; ","")&amp;IF(E111="","Missing OptionA; ","")&amp;IF(F111="","Missing OptionB; ","")&amp;IF(G111="","Missing OptionC; ","")&amp;IF(H111="","Missing OptionD; ","")&amp;IF(I111="","Missing CorrectAnswer; ",IF(ISNA(MATCH(I111,Lists!$C$2:$C$5,0)),"CorrectAnswer must be A, B, C, or D; ",""))&amp;IF(J111="","Missing Feedback; ",IF(LEN(J111)&lt;40,"Feedback may be too short; ",""))&amp;IF(K111="","Missing Tag; ",IF(OR(K111&lt;&gt;LOWER(K111),ISNUMBER(SEARCH(" ",K111))),"Tag must be lowercase with no spaces; ",""))&amp;IF(L111="","Missing Type; ",IF(ISNA(MATCH(L111,Lists!$D$2:$D$10,0)),"Invalid Type; ",""))&amp;IF(M111="","Missing Objective; ","")&amp;IF(N111="","Missing ObjectiveLabel; ","")&amp;IF(O111="","Missing PrimarySkill; ",IF(OR(O111&lt;&gt;LOWER(O111),ISNUMBER(SEARCH(" ",O111))),"PrimarySkill must be lowercase with no spaces; ",""))&amp;IF(AND(OR(B111="repair",B111="bridge"),P111=""),"Repair/Bridge item needs RepairSkill; ","")&amp;IF(AND(OR(B111="repair",B111="bridge"),Q111=""),"Repair/Bridge item needs CommonError; ","")&amp;IF(R111="","ConceptCluster recommended; ","")&amp;IF(AND(U111&lt;&gt;"",V111=""),"ImageAccessibilityNote required when ImageFile is used; ","")&amp;IF(AND(U111&lt;&gt;"",NOT(OR(RIGHT(LOWER(U111),5)=".webp",RIGHT(LOWER(U111),4)=".png",RIGHT(LOWER(U111),4)=".jpg",RIGHT(LOWER(U111),5)=".jpeg"))),"Invalid image extension; ","")&amp;IF(W111="","Missing BossEligible; ",IF(ISNA(MATCH(W111,Lists!$E$2:$E$3,0)),"BossEligible must be Yes or No; ",""))&amp;IF(X111&lt;&gt;"Yes","Correct answer has not been verified; ","")&amp;IF(AA111&lt;&gt;"OK",AA111&amp;"; ","")&amp;IF(AB111&lt;&gt;"OK",AB111&amp;"; ","")&amp;IF(Z111&lt;&gt;"OK",Z111&amp;"; ","")&amp;IF(AND(OR(B111="easyBoss",B111="mediumBoss",B111="finalBoss",B111="legendaryBoss"),W111&lt;&gt;"Yes"),"Boss-pool item should be BossEligible = Yes; ","")))</f>
        <v/>
      </c>
      <c r="AE111" s="11" t="str">
        <f t="shared" si="7"/>
        <v/>
      </c>
    </row>
    <row r="112" spans="1:31" ht="45" customHeight="1">
      <c r="A112" s="15"/>
      <c r="B112" s="15"/>
      <c r="C112" s="15"/>
      <c r="D112" s="12"/>
      <c r="E112" s="12"/>
      <c r="F112" s="12"/>
      <c r="G112" s="12"/>
      <c r="H112" s="12"/>
      <c r="I112" s="15"/>
      <c r="J112" s="12"/>
      <c r="K112" s="12"/>
      <c r="L112" s="12"/>
      <c r="M112" s="12"/>
      <c r="N112" s="12"/>
      <c r="O112" s="13"/>
      <c r="P112" s="13"/>
      <c r="Q112" s="13"/>
      <c r="R112" s="13"/>
      <c r="S112" s="13"/>
      <c r="T112" s="13"/>
      <c r="U112" s="14"/>
      <c r="V112" s="14"/>
      <c r="W112" s="16"/>
      <c r="X112" s="16"/>
      <c r="Y112" s="14"/>
      <c r="Z112" s="17" t="str">
        <f t="shared" si="4"/>
        <v/>
      </c>
      <c r="AA112" s="17" t="str">
        <f t="shared" si="5"/>
        <v/>
      </c>
      <c r="AB112" s="17" t="str">
        <f t="shared" si="6"/>
        <v/>
      </c>
      <c r="AC112" s="17" t="str">
        <f>IF(COUNTA(A112:Y112)=0,"",IF(OR(A112="",B112="",C112="",D112="",E112="",F112="",G112="",H112="",I112="",J112="",K112="",L112="",M112="",N112="",O112="",W112="",X112="",COUNTIF($A$2:$A$301,A112)&gt;1,COUNTIF($D$2:$D$301,D112)&gt;1,ISNA(MATCH(B112,Lists!$A$2:$A$12,0)),ISNA(MATCH(C112,Lists!$B$2:$B$9,0)),ISNA(MATCH(I112,Lists!$C$2:$C$5,0)),ISNA(MATCH(L112,Lists!$D$2:$D$10,0)),ISNA(MATCH(W112,Lists!$E$2:$E$3,0)),X112&lt;&gt;"Yes",K112&lt;&gt;LOWER(K112),ISNUMBER(SEARCH(" ",K112)),O112&lt;&gt;LOWER(O112),ISNUMBER(SEARCH(" ",O112)),AND(OR(B112="repair",B112="bridge"),P112=""),AND(OR(B112="repair",B112="bridge"),Q112=""),AND(U112&lt;&gt;"",V112=""),AND(U112&lt;&gt;"",NOT(OR(RIGHT(LOWER(U112),5)=".webp",RIGHT(LOWER(U112),4)=".png",RIGHT(LOWER(U112),4)=".jpg",RIGHT(LOWER(U112),5)=".jpeg")))),"Needs Fix",IF(OR(LEN(J112)&lt;40,Z112&lt;&gt;"OK",AB112&lt;&gt;"OK",R112="",AND(OR(B112="easyBoss",B112="mediumBoss",B112="finalBoss",B112="legendaryBoss"),W112&lt;&gt;"Yes")),"Warning","Ready")))</f>
        <v/>
      </c>
      <c r="AD112" s="11" t="str">
        <f>IF(AC112="","",IF(AC112="Ready","Ready",IF(A112="","Missing QuestionID; ","")&amp;IF(B112="","Missing Pool; ",IF(ISNA(MATCH(B112,Lists!$A$2:$A$12,0)),"Invalid Pool; ",""))&amp;IF(C112="","Missing Difficulty; ",IF(ISNA(MATCH(C112,Lists!$B$2:$B$9,0)),"Invalid Difficulty; ",""))&amp;IF(D112="","Missing QuestionText; ","")&amp;IF(E112="","Missing OptionA; ","")&amp;IF(F112="","Missing OptionB; ","")&amp;IF(G112="","Missing OptionC; ","")&amp;IF(H112="","Missing OptionD; ","")&amp;IF(I112="","Missing CorrectAnswer; ",IF(ISNA(MATCH(I112,Lists!$C$2:$C$5,0)),"CorrectAnswer must be A, B, C, or D; ",""))&amp;IF(J112="","Missing Feedback; ",IF(LEN(J112)&lt;40,"Feedback may be too short; ",""))&amp;IF(K112="","Missing Tag; ",IF(OR(K112&lt;&gt;LOWER(K112),ISNUMBER(SEARCH(" ",K112))),"Tag must be lowercase with no spaces; ",""))&amp;IF(L112="","Missing Type; ",IF(ISNA(MATCH(L112,Lists!$D$2:$D$10,0)),"Invalid Type; ",""))&amp;IF(M112="","Missing Objective; ","")&amp;IF(N112="","Missing ObjectiveLabel; ","")&amp;IF(O112="","Missing PrimarySkill; ",IF(OR(O112&lt;&gt;LOWER(O112),ISNUMBER(SEARCH(" ",O112))),"PrimarySkill must be lowercase with no spaces; ",""))&amp;IF(AND(OR(B112="repair",B112="bridge"),P112=""),"Repair/Bridge item needs RepairSkill; ","")&amp;IF(AND(OR(B112="repair",B112="bridge"),Q112=""),"Repair/Bridge item needs CommonError; ","")&amp;IF(R112="","ConceptCluster recommended; ","")&amp;IF(AND(U112&lt;&gt;"",V112=""),"ImageAccessibilityNote required when ImageFile is used; ","")&amp;IF(AND(U112&lt;&gt;"",NOT(OR(RIGHT(LOWER(U112),5)=".webp",RIGHT(LOWER(U112),4)=".png",RIGHT(LOWER(U112),4)=".jpg",RIGHT(LOWER(U112),5)=".jpeg"))),"Invalid image extension; ","")&amp;IF(W112="","Missing BossEligible; ",IF(ISNA(MATCH(W112,Lists!$E$2:$E$3,0)),"BossEligible must be Yes or No; ",""))&amp;IF(X112&lt;&gt;"Yes","Correct answer has not been verified; ","")&amp;IF(AA112&lt;&gt;"OK",AA112&amp;"; ","")&amp;IF(AB112&lt;&gt;"OK",AB112&amp;"; ","")&amp;IF(Z112&lt;&gt;"OK",Z112&amp;"; ","")&amp;IF(AND(OR(B112="easyBoss",B112="mediumBoss",B112="finalBoss",B112="legendaryBoss"),W112&lt;&gt;"Yes"),"Boss-pool item should be BossEligible = Yes; ","")))</f>
        <v/>
      </c>
      <c r="AE112" s="11" t="str">
        <f t="shared" si="7"/>
        <v/>
      </c>
    </row>
    <row r="113" spans="1:31" ht="45" customHeight="1">
      <c r="A113" s="15"/>
      <c r="B113" s="15"/>
      <c r="C113" s="15"/>
      <c r="D113" s="12"/>
      <c r="E113" s="12"/>
      <c r="F113" s="12"/>
      <c r="G113" s="12"/>
      <c r="H113" s="12"/>
      <c r="I113" s="15"/>
      <c r="J113" s="12"/>
      <c r="K113" s="12"/>
      <c r="L113" s="12"/>
      <c r="M113" s="12"/>
      <c r="N113" s="12"/>
      <c r="O113" s="13"/>
      <c r="P113" s="13"/>
      <c r="Q113" s="13"/>
      <c r="R113" s="13"/>
      <c r="S113" s="13"/>
      <c r="T113" s="13"/>
      <c r="U113" s="14"/>
      <c r="V113" s="14"/>
      <c r="W113" s="16"/>
      <c r="X113" s="16"/>
      <c r="Y113" s="14"/>
      <c r="Z113" s="17" t="str">
        <f t="shared" si="4"/>
        <v/>
      </c>
      <c r="AA113" s="17" t="str">
        <f t="shared" si="5"/>
        <v/>
      </c>
      <c r="AB113" s="17" t="str">
        <f t="shared" si="6"/>
        <v/>
      </c>
      <c r="AC113" s="17" t="str">
        <f>IF(COUNTA(A113:Y113)=0,"",IF(OR(A113="",B113="",C113="",D113="",E113="",F113="",G113="",H113="",I113="",J113="",K113="",L113="",M113="",N113="",O113="",W113="",X113="",COUNTIF($A$2:$A$301,A113)&gt;1,COUNTIF($D$2:$D$301,D113)&gt;1,ISNA(MATCH(B113,Lists!$A$2:$A$12,0)),ISNA(MATCH(C113,Lists!$B$2:$B$9,0)),ISNA(MATCH(I113,Lists!$C$2:$C$5,0)),ISNA(MATCH(L113,Lists!$D$2:$D$10,0)),ISNA(MATCH(W113,Lists!$E$2:$E$3,0)),X113&lt;&gt;"Yes",K113&lt;&gt;LOWER(K113),ISNUMBER(SEARCH(" ",K113)),O113&lt;&gt;LOWER(O113),ISNUMBER(SEARCH(" ",O113)),AND(OR(B113="repair",B113="bridge"),P113=""),AND(OR(B113="repair",B113="bridge"),Q113=""),AND(U113&lt;&gt;"",V113=""),AND(U113&lt;&gt;"",NOT(OR(RIGHT(LOWER(U113),5)=".webp",RIGHT(LOWER(U113),4)=".png",RIGHT(LOWER(U113),4)=".jpg",RIGHT(LOWER(U113),5)=".jpeg")))),"Needs Fix",IF(OR(LEN(J113)&lt;40,Z113&lt;&gt;"OK",AB113&lt;&gt;"OK",R113="",AND(OR(B113="easyBoss",B113="mediumBoss",B113="finalBoss",B113="legendaryBoss"),W113&lt;&gt;"Yes")),"Warning","Ready")))</f>
        <v/>
      </c>
      <c r="AD113" s="11" t="str">
        <f>IF(AC113="","",IF(AC113="Ready","Ready",IF(A113="","Missing QuestionID; ","")&amp;IF(B113="","Missing Pool; ",IF(ISNA(MATCH(B113,Lists!$A$2:$A$12,0)),"Invalid Pool; ",""))&amp;IF(C113="","Missing Difficulty; ",IF(ISNA(MATCH(C113,Lists!$B$2:$B$9,0)),"Invalid Difficulty; ",""))&amp;IF(D113="","Missing QuestionText; ","")&amp;IF(E113="","Missing OptionA; ","")&amp;IF(F113="","Missing OptionB; ","")&amp;IF(G113="","Missing OptionC; ","")&amp;IF(H113="","Missing OptionD; ","")&amp;IF(I113="","Missing CorrectAnswer; ",IF(ISNA(MATCH(I113,Lists!$C$2:$C$5,0)),"CorrectAnswer must be A, B, C, or D; ",""))&amp;IF(J113="","Missing Feedback; ",IF(LEN(J113)&lt;40,"Feedback may be too short; ",""))&amp;IF(K113="","Missing Tag; ",IF(OR(K113&lt;&gt;LOWER(K113),ISNUMBER(SEARCH(" ",K113))),"Tag must be lowercase with no spaces; ",""))&amp;IF(L113="","Missing Type; ",IF(ISNA(MATCH(L113,Lists!$D$2:$D$10,0)),"Invalid Type; ",""))&amp;IF(M113="","Missing Objective; ","")&amp;IF(N113="","Missing ObjectiveLabel; ","")&amp;IF(O113="","Missing PrimarySkill; ",IF(OR(O113&lt;&gt;LOWER(O113),ISNUMBER(SEARCH(" ",O113))),"PrimarySkill must be lowercase with no spaces; ",""))&amp;IF(AND(OR(B113="repair",B113="bridge"),P113=""),"Repair/Bridge item needs RepairSkill; ","")&amp;IF(AND(OR(B113="repair",B113="bridge"),Q113=""),"Repair/Bridge item needs CommonError; ","")&amp;IF(R113="","ConceptCluster recommended; ","")&amp;IF(AND(U113&lt;&gt;"",V113=""),"ImageAccessibilityNote required when ImageFile is used; ","")&amp;IF(AND(U113&lt;&gt;"",NOT(OR(RIGHT(LOWER(U113),5)=".webp",RIGHT(LOWER(U113),4)=".png",RIGHT(LOWER(U113),4)=".jpg",RIGHT(LOWER(U113),5)=".jpeg"))),"Invalid image extension; ","")&amp;IF(W113="","Missing BossEligible; ",IF(ISNA(MATCH(W113,Lists!$E$2:$E$3,0)),"BossEligible must be Yes or No; ",""))&amp;IF(X113&lt;&gt;"Yes","Correct answer has not been verified; ","")&amp;IF(AA113&lt;&gt;"OK",AA113&amp;"; ","")&amp;IF(AB113&lt;&gt;"OK",AB113&amp;"; ","")&amp;IF(Z113&lt;&gt;"OK",Z113&amp;"; ","")&amp;IF(AND(OR(B113="easyBoss",B113="mediumBoss",B113="finalBoss",B113="legendaryBoss"),W113&lt;&gt;"Yes"),"Boss-pool item should be BossEligible = Yes; ","")))</f>
        <v/>
      </c>
      <c r="AE113" s="11" t="str">
        <f t="shared" si="7"/>
        <v/>
      </c>
    </row>
    <row r="114" spans="1:31" ht="45" customHeight="1">
      <c r="A114" s="15"/>
      <c r="B114" s="15"/>
      <c r="C114" s="15"/>
      <c r="D114" s="12"/>
      <c r="E114" s="12"/>
      <c r="F114" s="12"/>
      <c r="G114" s="12"/>
      <c r="H114" s="12"/>
      <c r="I114" s="15"/>
      <c r="J114" s="12"/>
      <c r="K114" s="12"/>
      <c r="L114" s="12"/>
      <c r="M114" s="12"/>
      <c r="N114" s="12"/>
      <c r="O114" s="13"/>
      <c r="P114" s="13"/>
      <c r="Q114" s="13"/>
      <c r="R114" s="13"/>
      <c r="S114" s="13"/>
      <c r="T114" s="13"/>
      <c r="U114" s="14"/>
      <c r="V114" s="14"/>
      <c r="W114" s="16"/>
      <c r="X114" s="16"/>
      <c r="Y114" s="14"/>
      <c r="Z114" s="17" t="str">
        <f t="shared" si="4"/>
        <v/>
      </c>
      <c r="AA114" s="17" t="str">
        <f t="shared" si="5"/>
        <v/>
      </c>
      <c r="AB114" s="17" t="str">
        <f t="shared" si="6"/>
        <v/>
      </c>
      <c r="AC114" s="17" t="str">
        <f>IF(COUNTA(A114:Y114)=0,"",IF(OR(A114="",B114="",C114="",D114="",E114="",F114="",G114="",H114="",I114="",J114="",K114="",L114="",M114="",N114="",O114="",W114="",X114="",COUNTIF($A$2:$A$301,A114)&gt;1,COUNTIF($D$2:$D$301,D114)&gt;1,ISNA(MATCH(B114,Lists!$A$2:$A$12,0)),ISNA(MATCH(C114,Lists!$B$2:$B$9,0)),ISNA(MATCH(I114,Lists!$C$2:$C$5,0)),ISNA(MATCH(L114,Lists!$D$2:$D$10,0)),ISNA(MATCH(W114,Lists!$E$2:$E$3,0)),X114&lt;&gt;"Yes",K114&lt;&gt;LOWER(K114),ISNUMBER(SEARCH(" ",K114)),O114&lt;&gt;LOWER(O114),ISNUMBER(SEARCH(" ",O114)),AND(OR(B114="repair",B114="bridge"),P114=""),AND(OR(B114="repair",B114="bridge"),Q114=""),AND(U114&lt;&gt;"",V114=""),AND(U114&lt;&gt;"",NOT(OR(RIGHT(LOWER(U114),5)=".webp",RIGHT(LOWER(U114),4)=".png",RIGHT(LOWER(U114),4)=".jpg",RIGHT(LOWER(U114),5)=".jpeg")))),"Needs Fix",IF(OR(LEN(J114)&lt;40,Z114&lt;&gt;"OK",AB114&lt;&gt;"OK",R114="",AND(OR(B114="easyBoss",B114="mediumBoss",B114="finalBoss",B114="legendaryBoss"),W114&lt;&gt;"Yes")),"Warning","Ready")))</f>
        <v/>
      </c>
      <c r="AD114" s="11" t="str">
        <f>IF(AC114="","",IF(AC114="Ready","Ready",IF(A114="","Missing QuestionID; ","")&amp;IF(B114="","Missing Pool; ",IF(ISNA(MATCH(B114,Lists!$A$2:$A$12,0)),"Invalid Pool; ",""))&amp;IF(C114="","Missing Difficulty; ",IF(ISNA(MATCH(C114,Lists!$B$2:$B$9,0)),"Invalid Difficulty; ",""))&amp;IF(D114="","Missing QuestionText; ","")&amp;IF(E114="","Missing OptionA; ","")&amp;IF(F114="","Missing OptionB; ","")&amp;IF(G114="","Missing OptionC; ","")&amp;IF(H114="","Missing OptionD; ","")&amp;IF(I114="","Missing CorrectAnswer; ",IF(ISNA(MATCH(I114,Lists!$C$2:$C$5,0)),"CorrectAnswer must be A, B, C, or D; ",""))&amp;IF(J114="","Missing Feedback; ",IF(LEN(J114)&lt;40,"Feedback may be too short; ",""))&amp;IF(K114="","Missing Tag; ",IF(OR(K114&lt;&gt;LOWER(K114),ISNUMBER(SEARCH(" ",K114))),"Tag must be lowercase with no spaces; ",""))&amp;IF(L114="","Missing Type; ",IF(ISNA(MATCH(L114,Lists!$D$2:$D$10,0)),"Invalid Type; ",""))&amp;IF(M114="","Missing Objective; ","")&amp;IF(N114="","Missing ObjectiveLabel; ","")&amp;IF(O114="","Missing PrimarySkill; ",IF(OR(O114&lt;&gt;LOWER(O114),ISNUMBER(SEARCH(" ",O114))),"PrimarySkill must be lowercase with no spaces; ",""))&amp;IF(AND(OR(B114="repair",B114="bridge"),P114=""),"Repair/Bridge item needs RepairSkill; ","")&amp;IF(AND(OR(B114="repair",B114="bridge"),Q114=""),"Repair/Bridge item needs CommonError; ","")&amp;IF(R114="","ConceptCluster recommended; ","")&amp;IF(AND(U114&lt;&gt;"",V114=""),"ImageAccessibilityNote required when ImageFile is used; ","")&amp;IF(AND(U114&lt;&gt;"",NOT(OR(RIGHT(LOWER(U114),5)=".webp",RIGHT(LOWER(U114),4)=".png",RIGHT(LOWER(U114),4)=".jpg",RIGHT(LOWER(U114),5)=".jpeg"))),"Invalid image extension; ","")&amp;IF(W114="","Missing BossEligible; ",IF(ISNA(MATCH(W114,Lists!$E$2:$E$3,0)),"BossEligible must be Yes or No; ",""))&amp;IF(X114&lt;&gt;"Yes","Correct answer has not been verified; ","")&amp;IF(AA114&lt;&gt;"OK",AA114&amp;"; ","")&amp;IF(AB114&lt;&gt;"OK",AB114&amp;"; ","")&amp;IF(Z114&lt;&gt;"OK",Z114&amp;"; ","")&amp;IF(AND(OR(B114="easyBoss",B114="mediumBoss",B114="finalBoss",B114="legendaryBoss"),W114&lt;&gt;"Yes"),"Boss-pool item should be BossEligible = Yes; ","")))</f>
        <v/>
      </c>
      <c r="AE114" s="11" t="str">
        <f t="shared" si="7"/>
        <v/>
      </c>
    </row>
    <row r="115" spans="1:31" ht="45" customHeight="1">
      <c r="A115" s="15"/>
      <c r="B115" s="15"/>
      <c r="C115" s="15"/>
      <c r="D115" s="12"/>
      <c r="E115" s="12"/>
      <c r="F115" s="12"/>
      <c r="G115" s="12"/>
      <c r="H115" s="12"/>
      <c r="I115" s="15"/>
      <c r="J115" s="12"/>
      <c r="K115" s="12"/>
      <c r="L115" s="12"/>
      <c r="M115" s="12"/>
      <c r="N115" s="12"/>
      <c r="O115" s="13"/>
      <c r="P115" s="13"/>
      <c r="Q115" s="13"/>
      <c r="R115" s="13"/>
      <c r="S115" s="13"/>
      <c r="T115" s="13"/>
      <c r="U115" s="14"/>
      <c r="V115" s="14"/>
      <c r="W115" s="16"/>
      <c r="X115" s="16"/>
      <c r="Y115" s="14"/>
      <c r="Z115" s="17" t="str">
        <f t="shared" si="4"/>
        <v/>
      </c>
      <c r="AA115" s="17" t="str">
        <f t="shared" si="5"/>
        <v/>
      </c>
      <c r="AB115" s="17" t="str">
        <f t="shared" si="6"/>
        <v/>
      </c>
      <c r="AC115" s="17" t="str">
        <f>IF(COUNTA(A115:Y115)=0,"",IF(OR(A115="",B115="",C115="",D115="",E115="",F115="",G115="",H115="",I115="",J115="",K115="",L115="",M115="",N115="",O115="",W115="",X115="",COUNTIF($A$2:$A$301,A115)&gt;1,COUNTIF($D$2:$D$301,D115)&gt;1,ISNA(MATCH(B115,Lists!$A$2:$A$12,0)),ISNA(MATCH(C115,Lists!$B$2:$B$9,0)),ISNA(MATCH(I115,Lists!$C$2:$C$5,0)),ISNA(MATCH(L115,Lists!$D$2:$D$10,0)),ISNA(MATCH(W115,Lists!$E$2:$E$3,0)),X115&lt;&gt;"Yes",K115&lt;&gt;LOWER(K115),ISNUMBER(SEARCH(" ",K115)),O115&lt;&gt;LOWER(O115),ISNUMBER(SEARCH(" ",O115)),AND(OR(B115="repair",B115="bridge"),P115=""),AND(OR(B115="repair",B115="bridge"),Q115=""),AND(U115&lt;&gt;"",V115=""),AND(U115&lt;&gt;"",NOT(OR(RIGHT(LOWER(U115),5)=".webp",RIGHT(LOWER(U115),4)=".png",RIGHT(LOWER(U115),4)=".jpg",RIGHT(LOWER(U115),5)=".jpeg")))),"Needs Fix",IF(OR(LEN(J115)&lt;40,Z115&lt;&gt;"OK",AB115&lt;&gt;"OK",R115="",AND(OR(B115="easyBoss",B115="mediumBoss",B115="finalBoss",B115="legendaryBoss"),W115&lt;&gt;"Yes")),"Warning","Ready")))</f>
        <v/>
      </c>
      <c r="AD115" s="11" t="str">
        <f>IF(AC115="","",IF(AC115="Ready","Ready",IF(A115="","Missing QuestionID; ","")&amp;IF(B115="","Missing Pool; ",IF(ISNA(MATCH(B115,Lists!$A$2:$A$12,0)),"Invalid Pool; ",""))&amp;IF(C115="","Missing Difficulty; ",IF(ISNA(MATCH(C115,Lists!$B$2:$B$9,0)),"Invalid Difficulty; ",""))&amp;IF(D115="","Missing QuestionText; ","")&amp;IF(E115="","Missing OptionA; ","")&amp;IF(F115="","Missing OptionB; ","")&amp;IF(G115="","Missing OptionC; ","")&amp;IF(H115="","Missing OptionD; ","")&amp;IF(I115="","Missing CorrectAnswer; ",IF(ISNA(MATCH(I115,Lists!$C$2:$C$5,0)),"CorrectAnswer must be A, B, C, or D; ",""))&amp;IF(J115="","Missing Feedback; ",IF(LEN(J115)&lt;40,"Feedback may be too short; ",""))&amp;IF(K115="","Missing Tag; ",IF(OR(K115&lt;&gt;LOWER(K115),ISNUMBER(SEARCH(" ",K115))),"Tag must be lowercase with no spaces; ",""))&amp;IF(L115="","Missing Type; ",IF(ISNA(MATCH(L115,Lists!$D$2:$D$10,0)),"Invalid Type; ",""))&amp;IF(M115="","Missing Objective; ","")&amp;IF(N115="","Missing ObjectiveLabel; ","")&amp;IF(O115="","Missing PrimarySkill; ",IF(OR(O115&lt;&gt;LOWER(O115),ISNUMBER(SEARCH(" ",O115))),"PrimarySkill must be lowercase with no spaces; ",""))&amp;IF(AND(OR(B115="repair",B115="bridge"),P115=""),"Repair/Bridge item needs RepairSkill; ","")&amp;IF(AND(OR(B115="repair",B115="bridge"),Q115=""),"Repair/Bridge item needs CommonError; ","")&amp;IF(R115="","ConceptCluster recommended; ","")&amp;IF(AND(U115&lt;&gt;"",V115=""),"ImageAccessibilityNote required when ImageFile is used; ","")&amp;IF(AND(U115&lt;&gt;"",NOT(OR(RIGHT(LOWER(U115),5)=".webp",RIGHT(LOWER(U115),4)=".png",RIGHT(LOWER(U115),4)=".jpg",RIGHT(LOWER(U115),5)=".jpeg"))),"Invalid image extension; ","")&amp;IF(W115="","Missing BossEligible; ",IF(ISNA(MATCH(W115,Lists!$E$2:$E$3,0)),"BossEligible must be Yes or No; ",""))&amp;IF(X115&lt;&gt;"Yes","Correct answer has not been verified; ","")&amp;IF(AA115&lt;&gt;"OK",AA115&amp;"; ","")&amp;IF(AB115&lt;&gt;"OK",AB115&amp;"; ","")&amp;IF(Z115&lt;&gt;"OK",Z115&amp;"; ","")&amp;IF(AND(OR(B115="easyBoss",B115="mediumBoss",B115="finalBoss",B115="legendaryBoss"),W115&lt;&gt;"Yes"),"Boss-pool item should be BossEligible = Yes; ","")))</f>
        <v/>
      </c>
      <c r="AE115" s="11" t="str">
        <f t="shared" si="7"/>
        <v/>
      </c>
    </row>
    <row r="116" spans="1:31" ht="45" customHeight="1">
      <c r="A116" s="15"/>
      <c r="B116" s="15"/>
      <c r="C116" s="15"/>
      <c r="D116" s="12"/>
      <c r="E116" s="12"/>
      <c r="F116" s="12"/>
      <c r="G116" s="12"/>
      <c r="H116" s="12"/>
      <c r="I116" s="15"/>
      <c r="J116" s="12"/>
      <c r="K116" s="12"/>
      <c r="L116" s="12"/>
      <c r="M116" s="12"/>
      <c r="N116" s="12"/>
      <c r="O116" s="13"/>
      <c r="P116" s="13"/>
      <c r="Q116" s="13"/>
      <c r="R116" s="13"/>
      <c r="S116" s="13"/>
      <c r="T116" s="13"/>
      <c r="U116" s="14"/>
      <c r="V116" s="14"/>
      <c r="W116" s="16"/>
      <c r="X116" s="16"/>
      <c r="Y116" s="14"/>
      <c r="Z116" s="17" t="str">
        <f t="shared" si="4"/>
        <v/>
      </c>
      <c r="AA116" s="17" t="str">
        <f t="shared" si="5"/>
        <v/>
      </c>
      <c r="AB116" s="17" t="str">
        <f t="shared" si="6"/>
        <v/>
      </c>
      <c r="AC116" s="17" t="str">
        <f>IF(COUNTA(A116:Y116)=0,"",IF(OR(A116="",B116="",C116="",D116="",E116="",F116="",G116="",H116="",I116="",J116="",K116="",L116="",M116="",N116="",O116="",W116="",X116="",COUNTIF($A$2:$A$301,A116)&gt;1,COUNTIF($D$2:$D$301,D116)&gt;1,ISNA(MATCH(B116,Lists!$A$2:$A$12,0)),ISNA(MATCH(C116,Lists!$B$2:$B$9,0)),ISNA(MATCH(I116,Lists!$C$2:$C$5,0)),ISNA(MATCH(L116,Lists!$D$2:$D$10,0)),ISNA(MATCH(W116,Lists!$E$2:$E$3,0)),X116&lt;&gt;"Yes",K116&lt;&gt;LOWER(K116),ISNUMBER(SEARCH(" ",K116)),O116&lt;&gt;LOWER(O116),ISNUMBER(SEARCH(" ",O116)),AND(OR(B116="repair",B116="bridge"),P116=""),AND(OR(B116="repair",B116="bridge"),Q116=""),AND(U116&lt;&gt;"",V116=""),AND(U116&lt;&gt;"",NOT(OR(RIGHT(LOWER(U116),5)=".webp",RIGHT(LOWER(U116),4)=".png",RIGHT(LOWER(U116),4)=".jpg",RIGHT(LOWER(U116),5)=".jpeg")))),"Needs Fix",IF(OR(LEN(J116)&lt;40,Z116&lt;&gt;"OK",AB116&lt;&gt;"OK",R116="",AND(OR(B116="easyBoss",B116="mediumBoss",B116="finalBoss",B116="legendaryBoss"),W116&lt;&gt;"Yes")),"Warning","Ready")))</f>
        <v/>
      </c>
      <c r="AD116" s="11" t="str">
        <f>IF(AC116="","",IF(AC116="Ready","Ready",IF(A116="","Missing QuestionID; ","")&amp;IF(B116="","Missing Pool; ",IF(ISNA(MATCH(B116,Lists!$A$2:$A$12,0)),"Invalid Pool; ",""))&amp;IF(C116="","Missing Difficulty; ",IF(ISNA(MATCH(C116,Lists!$B$2:$B$9,0)),"Invalid Difficulty; ",""))&amp;IF(D116="","Missing QuestionText; ","")&amp;IF(E116="","Missing OptionA; ","")&amp;IF(F116="","Missing OptionB; ","")&amp;IF(G116="","Missing OptionC; ","")&amp;IF(H116="","Missing OptionD; ","")&amp;IF(I116="","Missing CorrectAnswer; ",IF(ISNA(MATCH(I116,Lists!$C$2:$C$5,0)),"CorrectAnswer must be A, B, C, or D; ",""))&amp;IF(J116="","Missing Feedback; ",IF(LEN(J116)&lt;40,"Feedback may be too short; ",""))&amp;IF(K116="","Missing Tag; ",IF(OR(K116&lt;&gt;LOWER(K116),ISNUMBER(SEARCH(" ",K116))),"Tag must be lowercase with no spaces; ",""))&amp;IF(L116="","Missing Type; ",IF(ISNA(MATCH(L116,Lists!$D$2:$D$10,0)),"Invalid Type; ",""))&amp;IF(M116="","Missing Objective; ","")&amp;IF(N116="","Missing ObjectiveLabel; ","")&amp;IF(O116="","Missing PrimarySkill; ",IF(OR(O116&lt;&gt;LOWER(O116),ISNUMBER(SEARCH(" ",O116))),"PrimarySkill must be lowercase with no spaces; ",""))&amp;IF(AND(OR(B116="repair",B116="bridge"),P116=""),"Repair/Bridge item needs RepairSkill; ","")&amp;IF(AND(OR(B116="repair",B116="bridge"),Q116=""),"Repair/Bridge item needs CommonError; ","")&amp;IF(R116="","ConceptCluster recommended; ","")&amp;IF(AND(U116&lt;&gt;"",V116=""),"ImageAccessibilityNote required when ImageFile is used; ","")&amp;IF(AND(U116&lt;&gt;"",NOT(OR(RIGHT(LOWER(U116),5)=".webp",RIGHT(LOWER(U116),4)=".png",RIGHT(LOWER(U116),4)=".jpg",RIGHT(LOWER(U116),5)=".jpeg"))),"Invalid image extension; ","")&amp;IF(W116="","Missing BossEligible; ",IF(ISNA(MATCH(W116,Lists!$E$2:$E$3,0)),"BossEligible must be Yes or No; ",""))&amp;IF(X116&lt;&gt;"Yes","Correct answer has not been verified; ","")&amp;IF(AA116&lt;&gt;"OK",AA116&amp;"; ","")&amp;IF(AB116&lt;&gt;"OK",AB116&amp;"; ","")&amp;IF(Z116&lt;&gt;"OK",Z116&amp;"; ","")&amp;IF(AND(OR(B116="easyBoss",B116="mediumBoss",B116="finalBoss",B116="legendaryBoss"),W116&lt;&gt;"Yes"),"Boss-pool item should be BossEligible = Yes; ","")))</f>
        <v/>
      </c>
      <c r="AE116" s="11" t="str">
        <f t="shared" si="7"/>
        <v/>
      </c>
    </row>
    <row r="117" spans="1:31" ht="45" customHeight="1">
      <c r="A117" s="15"/>
      <c r="B117" s="15"/>
      <c r="C117" s="15"/>
      <c r="D117" s="12"/>
      <c r="E117" s="12"/>
      <c r="F117" s="12"/>
      <c r="G117" s="12"/>
      <c r="H117" s="12"/>
      <c r="I117" s="15"/>
      <c r="J117" s="12"/>
      <c r="K117" s="12"/>
      <c r="L117" s="12"/>
      <c r="M117" s="12"/>
      <c r="N117" s="12"/>
      <c r="O117" s="13"/>
      <c r="P117" s="13"/>
      <c r="Q117" s="13"/>
      <c r="R117" s="13"/>
      <c r="S117" s="13"/>
      <c r="T117" s="13"/>
      <c r="U117" s="14"/>
      <c r="V117" s="14"/>
      <c r="W117" s="16"/>
      <c r="X117" s="16"/>
      <c r="Y117" s="14"/>
      <c r="Z117" s="17" t="str">
        <f t="shared" si="4"/>
        <v/>
      </c>
      <c r="AA117" s="17" t="str">
        <f t="shared" si="5"/>
        <v/>
      </c>
      <c r="AB117" s="17" t="str">
        <f t="shared" si="6"/>
        <v/>
      </c>
      <c r="AC117" s="17" t="str">
        <f>IF(COUNTA(A117:Y117)=0,"",IF(OR(A117="",B117="",C117="",D117="",E117="",F117="",G117="",H117="",I117="",J117="",K117="",L117="",M117="",N117="",O117="",W117="",X117="",COUNTIF($A$2:$A$301,A117)&gt;1,COUNTIF($D$2:$D$301,D117)&gt;1,ISNA(MATCH(B117,Lists!$A$2:$A$12,0)),ISNA(MATCH(C117,Lists!$B$2:$B$9,0)),ISNA(MATCH(I117,Lists!$C$2:$C$5,0)),ISNA(MATCH(L117,Lists!$D$2:$D$10,0)),ISNA(MATCH(W117,Lists!$E$2:$E$3,0)),X117&lt;&gt;"Yes",K117&lt;&gt;LOWER(K117),ISNUMBER(SEARCH(" ",K117)),O117&lt;&gt;LOWER(O117),ISNUMBER(SEARCH(" ",O117)),AND(OR(B117="repair",B117="bridge"),P117=""),AND(OR(B117="repair",B117="bridge"),Q117=""),AND(U117&lt;&gt;"",V117=""),AND(U117&lt;&gt;"",NOT(OR(RIGHT(LOWER(U117),5)=".webp",RIGHT(LOWER(U117),4)=".png",RIGHT(LOWER(U117),4)=".jpg",RIGHT(LOWER(U117),5)=".jpeg")))),"Needs Fix",IF(OR(LEN(J117)&lt;40,Z117&lt;&gt;"OK",AB117&lt;&gt;"OK",R117="",AND(OR(B117="easyBoss",B117="mediumBoss",B117="finalBoss",B117="legendaryBoss"),W117&lt;&gt;"Yes")),"Warning","Ready")))</f>
        <v/>
      </c>
      <c r="AD117" s="11" t="str">
        <f>IF(AC117="","",IF(AC117="Ready","Ready",IF(A117="","Missing QuestionID; ","")&amp;IF(B117="","Missing Pool; ",IF(ISNA(MATCH(B117,Lists!$A$2:$A$12,0)),"Invalid Pool; ",""))&amp;IF(C117="","Missing Difficulty; ",IF(ISNA(MATCH(C117,Lists!$B$2:$B$9,0)),"Invalid Difficulty; ",""))&amp;IF(D117="","Missing QuestionText; ","")&amp;IF(E117="","Missing OptionA; ","")&amp;IF(F117="","Missing OptionB; ","")&amp;IF(G117="","Missing OptionC; ","")&amp;IF(H117="","Missing OptionD; ","")&amp;IF(I117="","Missing CorrectAnswer; ",IF(ISNA(MATCH(I117,Lists!$C$2:$C$5,0)),"CorrectAnswer must be A, B, C, or D; ",""))&amp;IF(J117="","Missing Feedback; ",IF(LEN(J117)&lt;40,"Feedback may be too short; ",""))&amp;IF(K117="","Missing Tag; ",IF(OR(K117&lt;&gt;LOWER(K117),ISNUMBER(SEARCH(" ",K117))),"Tag must be lowercase with no spaces; ",""))&amp;IF(L117="","Missing Type; ",IF(ISNA(MATCH(L117,Lists!$D$2:$D$10,0)),"Invalid Type; ",""))&amp;IF(M117="","Missing Objective; ","")&amp;IF(N117="","Missing ObjectiveLabel; ","")&amp;IF(O117="","Missing PrimarySkill; ",IF(OR(O117&lt;&gt;LOWER(O117),ISNUMBER(SEARCH(" ",O117))),"PrimarySkill must be lowercase with no spaces; ",""))&amp;IF(AND(OR(B117="repair",B117="bridge"),P117=""),"Repair/Bridge item needs RepairSkill; ","")&amp;IF(AND(OR(B117="repair",B117="bridge"),Q117=""),"Repair/Bridge item needs CommonError; ","")&amp;IF(R117="","ConceptCluster recommended; ","")&amp;IF(AND(U117&lt;&gt;"",V117=""),"ImageAccessibilityNote required when ImageFile is used; ","")&amp;IF(AND(U117&lt;&gt;"",NOT(OR(RIGHT(LOWER(U117),5)=".webp",RIGHT(LOWER(U117),4)=".png",RIGHT(LOWER(U117),4)=".jpg",RIGHT(LOWER(U117),5)=".jpeg"))),"Invalid image extension; ","")&amp;IF(W117="","Missing BossEligible; ",IF(ISNA(MATCH(W117,Lists!$E$2:$E$3,0)),"BossEligible must be Yes or No; ",""))&amp;IF(X117&lt;&gt;"Yes","Correct answer has not been verified; ","")&amp;IF(AA117&lt;&gt;"OK",AA117&amp;"; ","")&amp;IF(AB117&lt;&gt;"OK",AB117&amp;"; ","")&amp;IF(Z117&lt;&gt;"OK",Z117&amp;"; ","")&amp;IF(AND(OR(B117="easyBoss",B117="mediumBoss",B117="finalBoss",B117="legendaryBoss"),W117&lt;&gt;"Yes"),"Boss-pool item should be BossEligible = Yes; ","")))</f>
        <v/>
      </c>
      <c r="AE117" s="11" t="str">
        <f t="shared" si="7"/>
        <v/>
      </c>
    </row>
    <row r="118" spans="1:31" ht="45" customHeight="1">
      <c r="A118" s="15"/>
      <c r="B118" s="15"/>
      <c r="C118" s="15"/>
      <c r="D118" s="12"/>
      <c r="E118" s="12"/>
      <c r="F118" s="12"/>
      <c r="G118" s="12"/>
      <c r="H118" s="12"/>
      <c r="I118" s="15"/>
      <c r="J118" s="12"/>
      <c r="K118" s="12"/>
      <c r="L118" s="12"/>
      <c r="M118" s="12"/>
      <c r="N118" s="12"/>
      <c r="O118" s="13"/>
      <c r="P118" s="13"/>
      <c r="Q118" s="13"/>
      <c r="R118" s="13"/>
      <c r="S118" s="13"/>
      <c r="T118" s="13"/>
      <c r="U118" s="14"/>
      <c r="V118" s="14"/>
      <c r="W118" s="16"/>
      <c r="X118" s="16"/>
      <c r="Y118" s="14"/>
      <c r="Z118" s="17" t="str">
        <f t="shared" si="4"/>
        <v/>
      </c>
      <c r="AA118" s="17" t="str">
        <f t="shared" si="5"/>
        <v/>
      </c>
      <c r="AB118" s="17" t="str">
        <f t="shared" si="6"/>
        <v/>
      </c>
      <c r="AC118" s="17" t="str">
        <f>IF(COUNTA(A118:Y118)=0,"",IF(OR(A118="",B118="",C118="",D118="",E118="",F118="",G118="",H118="",I118="",J118="",K118="",L118="",M118="",N118="",O118="",W118="",X118="",COUNTIF($A$2:$A$301,A118)&gt;1,COUNTIF($D$2:$D$301,D118)&gt;1,ISNA(MATCH(B118,Lists!$A$2:$A$12,0)),ISNA(MATCH(C118,Lists!$B$2:$B$9,0)),ISNA(MATCH(I118,Lists!$C$2:$C$5,0)),ISNA(MATCH(L118,Lists!$D$2:$D$10,0)),ISNA(MATCH(W118,Lists!$E$2:$E$3,0)),X118&lt;&gt;"Yes",K118&lt;&gt;LOWER(K118),ISNUMBER(SEARCH(" ",K118)),O118&lt;&gt;LOWER(O118),ISNUMBER(SEARCH(" ",O118)),AND(OR(B118="repair",B118="bridge"),P118=""),AND(OR(B118="repair",B118="bridge"),Q118=""),AND(U118&lt;&gt;"",V118=""),AND(U118&lt;&gt;"",NOT(OR(RIGHT(LOWER(U118),5)=".webp",RIGHT(LOWER(U118),4)=".png",RIGHT(LOWER(U118),4)=".jpg",RIGHT(LOWER(U118),5)=".jpeg")))),"Needs Fix",IF(OR(LEN(J118)&lt;40,Z118&lt;&gt;"OK",AB118&lt;&gt;"OK",R118="",AND(OR(B118="easyBoss",B118="mediumBoss",B118="finalBoss",B118="legendaryBoss"),W118&lt;&gt;"Yes")),"Warning","Ready")))</f>
        <v/>
      </c>
      <c r="AD118" s="11" t="str">
        <f>IF(AC118="","",IF(AC118="Ready","Ready",IF(A118="","Missing QuestionID; ","")&amp;IF(B118="","Missing Pool; ",IF(ISNA(MATCH(B118,Lists!$A$2:$A$12,0)),"Invalid Pool; ",""))&amp;IF(C118="","Missing Difficulty; ",IF(ISNA(MATCH(C118,Lists!$B$2:$B$9,0)),"Invalid Difficulty; ",""))&amp;IF(D118="","Missing QuestionText; ","")&amp;IF(E118="","Missing OptionA; ","")&amp;IF(F118="","Missing OptionB; ","")&amp;IF(G118="","Missing OptionC; ","")&amp;IF(H118="","Missing OptionD; ","")&amp;IF(I118="","Missing CorrectAnswer; ",IF(ISNA(MATCH(I118,Lists!$C$2:$C$5,0)),"CorrectAnswer must be A, B, C, or D; ",""))&amp;IF(J118="","Missing Feedback; ",IF(LEN(J118)&lt;40,"Feedback may be too short; ",""))&amp;IF(K118="","Missing Tag; ",IF(OR(K118&lt;&gt;LOWER(K118),ISNUMBER(SEARCH(" ",K118))),"Tag must be lowercase with no spaces; ",""))&amp;IF(L118="","Missing Type; ",IF(ISNA(MATCH(L118,Lists!$D$2:$D$10,0)),"Invalid Type; ",""))&amp;IF(M118="","Missing Objective; ","")&amp;IF(N118="","Missing ObjectiveLabel; ","")&amp;IF(O118="","Missing PrimarySkill; ",IF(OR(O118&lt;&gt;LOWER(O118),ISNUMBER(SEARCH(" ",O118))),"PrimarySkill must be lowercase with no spaces; ",""))&amp;IF(AND(OR(B118="repair",B118="bridge"),P118=""),"Repair/Bridge item needs RepairSkill; ","")&amp;IF(AND(OR(B118="repair",B118="bridge"),Q118=""),"Repair/Bridge item needs CommonError; ","")&amp;IF(R118="","ConceptCluster recommended; ","")&amp;IF(AND(U118&lt;&gt;"",V118=""),"ImageAccessibilityNote required when ImageFile is used; ","")&amp;IF(AND(U118&lt;&gt;"",NOT(OR(RIGHT(LOWER(U118),5)=".webp",RIGHT(LOWER(U118),4)=".png",RIGHT(LOWER(U118),4)=".jpg",RIGHT(LOWER(U118),5)=".jpeg"))),"Invalid image extension; ","")&amp;IF(W118="","Missing BossEligible; ",IF(ISNA(MATCH(W118,Lists!$E$2:$E$3,0)),"BossEligible must be Yes or No; ",""))&amp;IF(X118&lt;&gt;"Yes","Correct answer has not been verified; ","")&amp;IF(AA118&lt;&gt;"OK",AA118&amp;"; ","")&amp;IF(AB118&lt;&gt;"OK",AB118&amp;"; ","")&amp;IF(Z118&lt;&gt;"OK",Z118&amp;"; ","")&amp;IF(AND(OR(B118="easyBoss",B118="mediumBoss",B118="finalBoss",B118="legendaryBoss"),W118&lt;&gt;"Yes"),"Boss-pool item should be BossEligible = Yes; ","")))</f>
        <v/>
      </c>
      <c r="AE118" s="11" t="str">
        <f t="shared" si="7"/>
        <v/>
      </c>
    </row>
    <row r="119" spans="1:31" ht="45" customHeight="1">
      <c r="A119" s="15"/>
      <c r="B119" s="15"/>
      <c r="C119" s="15"/>
      <c r="D119" s="12"/>
      <c r="E119" s="12"/>
      <c r="F119" s="12"/>
      <c r="G119" s="12"/>
      <c r="H119" s="12"/>
      <c r="I119" s="15"/>
      <c r="J119" s="12"/>
      <c r="K119" s="12"/>
      <c r="L119" s="12"/>
      <c r="M119" s="12"/>
      <c r="N119" s="12"/>
      <c r="O119" s="13"/>
      <c r="P119" s="13"/>
      <c r="Q119" s="13"/>
      <c r="R119" s="13"/>
      <c r="S119" s="13"/>
      <c r="T119" s="13"/>
      <c r="U119" s="14"/>
      <c r="V119" s="14"/>
      <c r="W119" s="16"/>
      <c r="X119" s="16"/>
      <c r="Y119" s="14"/>
      <c r="Z119" s="17" t="str">
        <f t="shared" si="4"/>
        <v/>
      </c>
      <c r="AA119" s="17" t="str">
        <f t="shared" si="5"/>
        <v/>
      </c>
      <c r="AB119" s="17" t="str">
        <f t="shared" si="6"/>
        <v/>
      </c>
      <c r="AC119" s="17" t="str">
        <f>IF(COUNTA(A119:Y119)=0,"",IF(OR(A119="",B119="",C119="",D119="",E119="",F119="",G119="",H119="",I119="",J119="",K119="",L119="",M119="",N119="",O119="",W119="",X119="",COUNTIF($A$2:$A$301,A119)&gt;1,COUNTIF($D$2:$D$301,D119)&gt;1,ISNA(MATCH(B119,Lists!$A$2:$A$12,0)),ISNA(MATCH(C119,Lists!$B$2:$B$9,0)),ISNA(MATCH(I119,Lists!$C$2:$C$5,0)),ISNA(MATCH(L119,Lists!$D$2:$D$10,0)),ISNA(MATCH(W119,Lists!$E$2:$E$3,0)),X119&lt;&gt;"Yes",K119&lt;&gt;LOWER(K119),ISNUMBER(SEARCH(" ",K119)),O119&lt;&gt;LOWER(O119),ISNUMBER(SEARCH(" ",O119)),AND(OR(B119="repair",B119="bridge"),P119=""),AND(OR(B119="repair",B119="bridge"),Q119=""),AND(U119&lt;&gt;"",V119=""),AND(U119&lt;&gt;"",NOT(OR(RIGHT(LOWER(U119),5)=".webp",RIGHT(LOWER(U119),4)=".png",RIGHT(LOWER(U119),4)=".jpg",RIGHT(LOWER(U119),5)=".jpeg")))),"Needs Fix",IF(OR(LEN(J119)&lt;40,Z119&lt;&gt;"OK",AB119&lt;&gt;"OK",R119="",AND(OR(B119="easyBoss",B119="mediumBoss",B119="finalBoss",B119="legendaryBoss"),W119&lt;&gt;"Yes")),"Warning","Ready")))</f>
        <v/>
      </c>
      <c r="AD119" s="11" t="str">
        <f>IF(AC119="","",IF(AC119="Ready","Ready",IF(A119="","Missing QuestionID; ","")&amp;IF(B119="","Missing Pool; ",IF(ISNA(MATCH(B119,Lists!$A$2:$A$12,0)),"Invalid Pool; ",""))&amp;IF(C119="","Missing Difficulty; ",IF(ISNA(MATCH(C119,Lists!$B$2:$B$9,0)),"Invalid Difficulty; ",""))&amp;IF(D119="","Missing QuestionText; ","")&amp;IF(E119="","Missing OptionA; ","")&amp;IF(F119="","Missing OptionB; ","")&amp;IF(G119="","Missing OptionC; ","")&amp;IF(H119="","Missing OptionD; ","")&amp;IF(I119="","Missing CorrectAnswer; ",IF(ISNA(MATCH(I119,Lists!$C$2:$C$5,0)),"CorrectAnswer must be A, B, C, or D; ",""))&amp;IF(J119="","Missing Feedback; ",IF(LEN(J119)&lt;40,"Feedback may be too short; ",""))&amp;IF(K119="","Missing Tag; ",IF(OR(K119&lt;&gt;LOWER(K119),ISNUMBER(SEARCH(" ",K119))),"Tag must be lowercase with no spaces; ",""))&amp;IF(L119="","Missing Type; ",IF(ISNA(MATCH(L119,Lists!$D$2:$D$10,0)),"Invalid Type; ",""))&amp;IF(M119="","Missing Objective; ","")&amp;IF(N119="","Missing ObjectiveLabel; ","")&amp;IF(O119="","Missing PrimarySkill; ",IF(OR(O119&lt;&gt;LOWER(O119),ISNUMBER(SEARCH(" ",O119))),"PrimarySkill must be lowercase with no spaces; ",""))&amp;IF(AND(OR(B119="repair",B119="bridge"),P119=""),"Repair/Bridge item needs RepairSkill; ","")&amp;IF(AND(OR(B119="repair",B119="bridge"),Q119=""),"Repair/Bridge item needs CommonError; ","")&amp;IF(R119="","ConceptCluster recommended; ","")&amp;IF(AND(U119&lt;&gt;"",V119=""),"ImageAccessibilityNote required when ImageFile is used; ","")&amp;IF(AND(U119&lt;&gt;"",NOT(OR(RIGHT(LOWER(U119),5)=".webp",RIGHT(LOWER(U119),4)=".png",RIGHT(LOWER(U119),4)=".jpg",RIGHT(LOWER(U119),5)=".jpeg"))),"Invalid image extension; ","")&amp;IF(W119="","Missing BossEligible; ",IF(ISNA(MATCH(W119,Lists!$E$2:$E$3,0)),"BossEligible must be Yes or No; ",""))&amp;IF(X119&lt;&gt;"Yes","Correct answer has not been verified; ","")&amp;IF(AA119&lt;&gt;"OK",AA119&amp;"; ","")&amp;IF(AB119&lt;&gt;"OK",AB119&amp;"; ","")&amp;IF(Z119&lt;&gt;"OK",Z119&amp;"; ","")&amp;IF(AND(OR(B119="easyBoss",B119="mediumBoss",B119="finalBoss",B119="legendaryBoss"),W119&lt;&gt;"Yes"),"Boss-pool item should be BossEligible = Yes; ","")))</f>
        <v/>
      </c>
      <c r="AE119" s="11" t="str">
        <f t="shared" si="7"/>
        <v/>
      </c>
    </row>
    <row r="120" spans="1:31" ht="45" customHeight="1">
      <c r="A120" s="15"/>
      <c r="B120" s="15"/>
      <c r="C120" s="15"/>
      <c r="D120" s="12"/>
      <c r="E120" s="12"/>
      <c r="F120" s="12"/>
      <c r="G120" s="12"/>
      <c r="H120" s="12"/>
      <c r="I120" s="15"/>
      <c r="J120" s="12"/>
      <c r="K120" s="12"/>
      <c r="L120" s="12"/>
      <c r="M120" s="12"/>
      <c r="N120" s="12"/>
      <c r="O120" s="13"/>
      <c r="P120" s="13"/>
      <c r="Q120" s="13"/>
      <c r="R120" s="13"/>
      <c r="S120" s="13"/>
      <c r="T120" s="13"/>
      <c r="U120" s="14"/>
      <c r="V120" s="14"/>
      <c r="W120" s="16"/>
      <c r="X120" s="16"/>
      <c r="Y120" s="14"/>
      <c r="Z120" s="17" t="str">
        <f t="shared" si="4"/>
        <v/>
      </c>
      <c r="AA120" s="17" t="str">
        <f t="shared" si="5"/>
        <v/>
      </c>
      <c r="AB120" s="17" t="str">
        <f t="shared" si="6"/>
        <v/>
      </c>
      <c r="AC120" s="17" t="str">
        <f>IF(COUNTA(A120:Y120)=0,"",IF(OR(A120="",B120="",C120="",D120="",E120="",F120="",G120="",H120="",I120="",J120="",K120="",L120="",M120="",N120="",O120="",W120="",X120="",COUNTIF($A$2:$A$301,A120)&gt;1,COUNTIF($D$2:$D$301,D120)&gt;1,ISNA(MATCH(B120,Lists!$A$2:$A$12,0)),ISNA(MATCH(C120,Lists!$B$2:$B$9,0)),ISNA(MATCH(I120,Lists!$C$2:$C$5,0)),ISNA(MATCH(L120,Lists!$D$2:$D$10,0)),ISNA(MATCH(W120,Lists!$E$2:$E$3,0)),X120&lt;&gt;"Yes",K120&lt;&gt;LOWER(K120),ISNUMBER(SEARCH(" ",K120)),O120&lt;&gt;LOWER(O120),ISNUMBER(SEARCH(" ",O120)),AND(OR(B120="repair",B120="bridge"),P120=""),AND(OR(B120="repair",B120="bridge"),Q120=""),AND(U120&lt;&gt;"",V120=""),AND(U120&lt;&gt;"",NOT(OR(RIGHT(LOWER(U120),5)=".webp",RIGHT(LOWER(U120),4)=".png",RIGHT(LOWER(U120),4)=".jpg",RIGHT(LOWER(U120),5)=".jpeg")))),"Needs Fix",IF(OR(LEN(J120)&lt;40,Z120&lt;&gt;"OK",AB120&lt;&gt;"OK",R120="",AND(OR(B120="easyBoss",B120="mediumBoss",B120="finalBoss",B120="legendaryBoss"),W120&lt;&gt;"Yes")),"Warning","Ready")))</f>
        <v/>
      </c>
      <c r="AD120" s="11" t="str">
        <f>IF(AC120="","",IF(AC120="Ready","Ready",IF(A120="","Missing QuestionID; ","")&amp;IF(B120="","Missing Pool; ",IF(ISNA(MATCH(B120,Lists!$A$2:$A$12,0)),"Invalid Pool; ",""))&amp;IF(C120="","Missing Difficulty; ",IF(ISNA(MATCH(C120,Lists!$B$2:$B$9,0)),"Invalid Difficulty; ",""))&amp;IF(D120="","Missing QuestionText; ","")&amp;IF(E120="","Missing OptionA; ","")&amp;IF(F120="","Missing OptionB; ","")&amp;IF(G120="","Missing OptionC; ","")&amp;IF(H120="","Missing OptionD; ","")&amp;IF(I120="","Missing CorrectAnswer; ",IF(ISNA(MATCH(I120,Lists!$C$2:$C$5,0)),"CorrectAnswer must be A, B, C, or D; ",""))&amp;IF(J120="","Missing Feedback; ",IF(LEN(J120)&lt;40,"Feedback may be too short; ",""))&amp;IF(K120="","Missing Tag; ",IF(OR(K120&lt;&gt;LOWER(K120),ISNUMBER(SEARCH(" ",K120))),"Tag must be lowercase with no spaces; ",""))&amp;IF(L120="","Missing Type; ",IF(ISNA(MATCH(L120,Lists!$D$2:$D$10,0)),"Invalid Type; ",""))&amp;IF(M120="","Missing Objective; ","")&amp;IF(N120="","Missing ObjectiveLabel; ","")&amp;IF(O120="","Missing PrimarySkill; ",IF(OR(O120&lt;&gt;LOWER(O120),ISNUMBER(SEARCH(" ",O120))),"PrimarySkill must be lowercase with no spaces; ",""))&amp;IF(AND(OR(B120="repair",B120="bridge"),P120=""),"Repair/Bridge item needs RepairSkill; ","")&amp;IF(AND(OR(B120="repair",B120="bridge"),Q120=""),"Repair/Bridge item needs CommonError; ","")&amp;IF(R120="","ConceptCluster recommended; ","")&amp;IF(AND(U120&lt;&gt;"",V120=""),"ImageAccessibilityNote required when ImageFile is used; ","")&amp;IF(AND(U120&lt;&gt;"",NOT(OR(RIGHT(LOWER(U120),5)=".webp",RIGHT(LOWER(U120),4)=".png",RIGHT(LOWER(U120),4)=".jpg",RIGHT(LOWER(U120),5)=".jpeg"))),"Invalid image extension; ","")&amp;IF(W120="","Missing BossEligible; ",IF(ISNA(MATCH(W120,Lists!$E$2:$E$3,0)),"BossEligible must be Yes or No; ",""))&amp;IF(X120&lt;&gt;"Yes","Correct answer has not been verified; ","")&amp;IF(AA120&lt;&gt;"OK",AA120&amp;"; ","")&amp;IF(AB120&lt;&gt;"OK",AB120&amp;"; ","")&amp;IF(Z120&lt;&gt;"OK",Z120&amp;"; ","")&amp;IF(AND(OR(B120="easyBoss",B120="mediumBoss",B120="finalBoss",B120="legendaryBoss"),W120&lt;&gt;"Yes"),"Boss-pool item should be BossEligible = Yes; ","")))</f>
        <v/>
      </c>
      <c r="AE120" s="11" t="str">
        <f t="shared" si="7"/>
        <v/>
      </c>
    </row>
    <row r="121" spans="1:31" ht="45" customHeight="1">
      <c r="A121" s="15"/>
      <c r="B121" s="15"/>
      <c r="C121" s="15"/>
      <c r="D121" s="12"/>
      <c r="E121" s="12"/>
      <c r="F121" s="12"/>
      <c r="G121" s="12"/>
      <c r="H121" s="12"/>
      <c r="I121" s="15"/>
      <c r="J121" s="12"/>
      <c r="K121" s="12"/>
      <c r="L121" s="12"/>
      <c r="M121" s="12"/>
      <c r="N121" s="12"/>
      <c r="O121" s="13"/>
      <c r="P121" s="13"/>
      <c r="Q121" s="13"/>
      <c r="R121" s="13"/>
      <c r="S121" s="13"/>
      <c r="T121" s="13"/>
      <c r="U121" s="14"/>
      <c r="V121" s="14"/>
      <c r="W121" s="16"/>
      <c r="X121" s="16"/>
      <c r="Y121" s="14"/>
      <c r="Z121" s="17" t="str">
        <f t="shared" si="4"/>
        <v/>
      </c>
      <c r="AA121" s="17" t="str">
        <f t="shared" si="5"/>
        <v/>
      </c>
      <c r="AB121" s="17" t="str">
        <f t="shared" si="6"/>
        <v/>
      </c>
      <c r="AC121" s="17" t="str">
        <f>IF(COUNTA(A121:Y121)=0,"",IF(OR(A121="",B121="",C121="",D121="",E121="",F121="",G121="",H121="",I121="",J121="",K121="",L121="",M121="",N121="",O121="",W121="",X121="",COUNTIF($A$2:$A$301,A121)&gt;1,COUNTIF($D$2:$D$301,D121)&gt;1,ISNA(MATCH(B121,Lists!$A$2:$A$12,0)),ISNA(MATCH(C121,Lists!$B$2:$B$9,0)),ISNA(MATCH(I121,Lists!$C$2:$C$5,0)),ISNA(MATCH(L121,Lists!$D$2:$D$10,0)),ISNA(MATCH(W121,Lists!$E$2:$E$3,0)),X121&lt;&gt;"Yes",K121&lt;&gt;LOWER(K121),ISNUMBER(SEARCH(" ",K121)),O121&lt;&gt;LOWER(O121),ISNUMBER(SEARCH(" ",O121)),AND(OR(B121="repair",B121="bridge"),P121=""),AND(OR(B121="repair",B121="bridge"),Q121=""),AND(U121&lt;&gt;"",V121=""),AND(U121&lt;&gt;"",NOT(OR(RIGHT(LOWER(U121),5)=".webp",RIGHT(LOWER(U121),4)=".png",RIGHT(LOWER(U121),4)=".jpg",RIGHT(LOWER(U121),5)=".jpeg")))),"Needs Fix",IF(OR(LEN(J121)&lt;40,Z121&lt;&gt;"OK",AB121&lt;&gt;"OK",R121="",AND(OR(B121="easyBoss",B121="mediumBoss",B121="finalBoss",B121="legendaryBoss"),W121&lt;&gt;"Yes")),"Warning","Ready")))</f>
        <v/>
      </c>
      <c r="AD121" s="11" t="str">
        <f>IF(AC121="","",IF(AC121="Ready","Ready",IF(A121="","Missing QuestionID; ","")&amp;IF(B121="","Missing Pool; ",IF(ISNA(MATCH(B121,Lists!$A$2:$A$12,0)),"Invalid Pool; ",""))&amp;IF(C121="","Missing Difficulty; ",IF(ISNA(MATCH(C121,Lists!$B$2:$B$9,0)),"Invalid Difficulty; ",""))&amp;IF(D121="","Missing QuestionText; ","")&amp;IF(E121="","Missing OptionA; ","")&amp;IF(F121="","Missing OptionB; ","")&amp;IF(G121="","Missing OptionC; ","")&amp;IF(H121="","Missing OptionD; ","")&amp;IF(I121="","Missing CorrectAnswer; ",IF(ISNA(MATCH(I121,Lists!$C$2:$C$5,0)),"CorrectAnswer must be A, B, C, or D; ",""))&amp;IF(J121="","Missing Feedback; ",IF(LEN(J121)&lt;40,"Feedback may be too short; ",""))&amp;IF(K121="","Missing Tag; ",IF(OR(K121&lt;&gt;LOWER(K121),ISNUMBER(SEARCH(" ",K121))),"Tag must be lowercase with no spaces; ",""))&amp;IF(L121="","Missing Type; ",IF(ISNA(MATCH(L121,Lists!$D$2:$D$10,0)),"Invalid Type; ",""))&amp;IF(M121="","Missing Objective; ","")&amp;IF(N121="","Missing ObjectiveLabel; ","")&amp;IF(O121="","Missing PrimarySkill; ",IF(OR(O121&lt;&gt;LOWER(O121),ISNUMBER(SEARCH(" ",O121))),"PrimarySkill must be lowercase with no spaces; ",""))&amp;IF(AND(OR(B121="repair",B121="bridge"),P121=""),"Repair/Bridge item needs RepairSkill; ","")&amp;IF(AND(OR(B121="repair",B121="bridge"),Q121=""),"Repair/Bridge item needs CommonError; ","")&amp;IF(R121="","ConceptCluster recommended; ","")&amp;IF(AND(U121&lt;&gt;"",V121=""),"ImageAccessibilityNote required when ImageFile is used; ","")&amp;IF(AND(U121&lt;&gt;"",NOT(OR(RIGHT(LOWER(U121),5)=".webp",RIGHT(LOWER(U121),4)=".png",RIGHT(LOWER(U121),4)=".jpg",RIGHT(LOWER(U121),5)=".jpeg"))),"Invalid image extension; ","")&amp;IF(W121="","Missing BossEligible; ",IF(ISNA(MATCH(W121,Lists!$E$2:$E$3,0)),"BossEligible must be Yes or No; ",""))&amp;IF(X121&lt;&gt;"Yes","Correct answer has not been verified; ","")&amp;IF(AA121&lt;&gt;"OK",AA121&amp;"; ","")&amp;IF(AB121&lt;&gt;"OK",AB121&amp;"; ","")&amp;IF(Z121&lt;&gt;"OK",Z121&amp;"; ","")&amp;IF(AND(OR(B121="easyBoss",B121="mediumBoss",B121="finalBoss",B121="legendaryBoss"),W121&lt;&gt;"Yes"),"Boss-pool item should be BossEligible = Yes; ","")))</f>
        <v/>
      </c>
      <c r="AE121" s="11" t="str">
        <f t="shared" si="7"/>
        <v/>
      </c>
    </row>
    <row r="122" spans="1:31" ht="45" customHeight="1">
      <c r="A122" s="15"/>
      <c r="B122" s="15"/>
      <c r="C122" s="15"/>
      <c r="D122" s="12"/>
      <c r="E122" s="12"/>
      <c r="F122" s="12"/>
      <c r="G122" s="12"/>
      <c r="H122" s="12"/>
      <c r="I122" s="15"/>
      <c r="J122" s="12"/>
      <c r="K122" s="12"/>
      <c r="L122" s="12"/>
      <c r="M122" s="12"/>
      <c r="N122" s="12"/>
      <c r="O122" s="13"/>
      <c r="P122" s="13"/>
      <c r="Q122" s="13"/>
      <c r="R122" s="13"/>
      <c r="S122" s="13"/>
      <c r="T122" s="13"/>
      <c r="U122" s="14"/>
      <c r="V122" s="14"/>
      <c r="W122" s="16"/>
      <c r="X122" s="16"/>
      <c r="Y122" s="14"/>
      <c r="Z122" s="17" t="str">
        <f t="shared" si="4"/>
        <v/>
      </c>
      <c r="AA122" s="17" t="str">
        <f t="shared" si="5"/>
        <v/>
      </c>
      <c r="AB122" s="17" t="str">
        <f t="shared" si="6"/>
        <v/>
      </c>
      <c r="AC122" s="17" t="str">
        <f>IF(COUNTA(A122:Y122)=0,"",IF(OR(A122="",B122="",C122="",D122="",E122="",F122="",G122="",H122="",I122="",J122="",K122="",L122="",M122="",N122="",O122="",W122="",X122="",COUNTIF($A$2:$A$301,A122)&gt;1,COUNTIF($D$2:$D$301,D122)&gt;1,ISNA(MATCH(B122,Lists!$A$2:$A$12,0)),ISNA(MATCH(C122,Lists!$B$2:$B$9,0)),ISNA(MATCH(I122,Lists!$C$2:$C$5,0)),ISNA(MATCH(L122,Lists!$D$2:$D$10,0)),ISNA(MATCH(W122,Lists!$E$2:$E$3,0)),X122&lt;&gt;"Yes",K122&lt;&gt;LOWER(K122),ISNUMBER(SEARCH(" ",K122)),O122&lt;&gt;LOWER(O122),ISNUMBER(SEARCH(" ",O122)),AND(OR(B122="repair",B122="bridge"),P122=""),AND(OR(B122="repair",B122="bridge"),Q122=""),AND(U122&lt;&gt;"",V122=""),AND(U122&lt;&gt;"",NOT(OR(RIGHT(LOWER(U122),5)=".webp",RIGHT(LOWER(U122),4)=".png",RIGHT(LOWER(U122),4)=".jpg",RIGHT(LOWER(U122),5)=".jpeg")))),"Needs Fix",IF(OR(LEN(J122)&lt;40,Z122&lt;&gt;"OK",AB122&lt;&gt;"OK",R122="",AND(OR(B122="easyBoss",B122="mediumBoss",B122="finalBoss",B122="legendaryBoss"),W122&lt;&gt;"Yes")),"Warning","Ready")))</f>
        <v/>
      </c>
      <c r="AD122" s="11" t="str">
        <f>IF(AC122="","",IF(AC122="Ready","Ready",IF(A122="","Missing QuestionID; ","")&amp;IF(B122="","Missing Pool; ",IF(ISNA(MATCH(B122,Lists!$A$2:$A$12,0)),"Invalid Pool; ",""))&amp;IF(C122="","Missing Difficulty; ",IF(ISNA(MATCH(C122,Lists!$B$2:$B$9,0)),"Invalid Difficulty; ",""))&amp;IF(D122="","Missing QuestionText; ","")&amp;IF(E122="","Missing OptionA; ","")&amp;IF(F122="","Missing OptionB; ","")&amp;IF(G122="","Missing OptionC; ","")&amp;IF(H122="","Missing OptionD; ","")&amp;IF(I122="","Missing CorrectAnswer; ",IF(ISNA(MATCH(I122,Lists!$C$2:$C$5,0)),"CorrectAnswer must be A, B, C, or D; ",""))&amp;IF(J122="","Missing Feedback; ",IF(LEN(J122)&lt;40,"Feedback may be too short; ",""))&amp;IF(K122="","Missing Tag; ",IF(OR(K122&lt;&gt;LOWER(K122),ISNUMBER(SEARCH(" ",K122))),"Tag must be lowercase with no spaces; ",""))&amp;IF(L122="","Missing Type; ",IF(ISNA(MATCH(L122,Lists!$D$2:$D$10,0)),"Invalid Type; ",""))&amp;IF(M122="","Missing Objective; ","")&amp;IF(N122="","Missing ObjectiveLabel; ","")&amp;IF(O122="","Missing PrimarySkill; ",IF(OR(O122&lt;&gt;LOWER(O122),ISNUMBER(SEARCH(" ",O122))),"PrimarySkill must be lowercase with no spaces; ",""))&amp;IF(AND(OR(B122="repair",B122="bridge"),P122=""),"Repair/Bridge item needs RepairSkill; ","")&amp;IF(AND(OR(B122="repair",B122="bridge"),Q122=""),"Repair/Bridge item needs CommonError; ","")&amp;IF(R122="","ConceptCluster recommended; ","")&amp;IF(AND(U122&lt;&gt;"",V122=""),"ImageAccessibilityNote required when ImageFile is used; ","")&amp;IF(AND(U122&lt;&gt;"",NOT(OR(RIGHT(LOWER(U122),5)=".webp",RIGHT(LOWER(U122),4)=".png",RIGHT(LOWER(U122),4)=".jpg",RIGHT(LOWER(U122),5)=".jpeg"))),"Invalid image extension; ","")&amp;IF(W122="","Missing BossEligible; ",IF(ISNA(MATCH(W122,Lists!$E$2:$E$3,0)),"BossEligible must be Yes or No; ",""))&amp;IF(X122&lt;&gt;"Yes","Correct answer has not been verified; ","")&amp;IF(AA122&lt;&gt;"OK",AA122&amp;"; ","")&amp;IF(AB122&lt;&gt;"OK",AB122&amp;"; ","")&amp;IF(Z122&lt;&gt;"OK",Z122&amp;"; ","")&amp;IF(AND(OR(B122="easyBoss",B122="mediumBoss",B122="finalBoss",B122="legendaryBoss"),W122&lt;&gt;"Yes"),"Boss-pool item should be BossEligible = Yes; ","")))</f>
        <v/>
      </c>
      <c r="AE122" s="11" t="str">
        <f t="shared" si="7"/>
        <v/>
      </c>
    </row>
    <row r="123" spans="1:31" ht="45" customHeight="1">
      <c r="A123" s="15"/>
      <c r="B123" s="15"/>
      <c r="C123" s="15"/>
      <c r="D123" s="12"/>
      <c r="E123" s="12"/>
      <c r="F123" s="12"/>
      <c r="G123" s="12"/>
      <c r="H123" s="12"/>
      <c r="I123" s="15"/>
      <c r="J123" s="12"/>
      <c r="K123" s="12"/>
      <c r="L123" s="12"/>
      <c r="M123" s="12"/>
      <c r="N123" s="12"/>
      <c r="O123" s="13"/>
      <c r="P123" s="13"/>
      <c r="Q123" s="13"/>
      <c r="R123" s="13"/>
      <c r="S123" s="13"/>
      <c r="T123" s="13"/>
      <c r="U123" s="14"/>
      <c r="V123" s="14"/>
      <c r="W123" s="16"/>
      <c r="X123" s="16"/>
      <c r="Y123" s="14"/>
      <c r="Z123" s="17" t="str">
        <f t="shared" si="4"/>
        <v/>
      </c>
      <c r="AA123" s="17" t="str">
        <f t="shared" si="5"/>
        <v/>
      </c>
      <c r="AB123" s="17" t="str">
        <f t="shared" si="6"/>
        <v/>
      </c>
      <c r="AC123" s="17" t="str">
        <f>IF(COUNTA(A123:Y123)=0,"",IF(OR(A123="",B123="",C123="",D123="",E123="",F123="",G123="",H123="",I123="",J123="",K123="",L123="",M123="",N123="",O123="",W123="",X123="",COUNTIF($A$2:$A$301,A123)&gt;1,COUNTIF($D$2:$D$301,D123)&gt;1,ISNA(MATCH(B123,Lists!$A$2:$A$12,0)),ISNA(MATCH(C123,Lists!$B$2:$B$9,0)),ISNA(MATCH(I123,Lists!$C$2:$C$5,0)),ISNA(MATCH(L123,Lists!$D$2:$D$10,0)),ISNA(MATCH(W123,Lists!$E$2:$E$3,0)),X123&lt;&gt;"Yes",K123&lt;&gt;LOWER(K123),ISNUMBER(SEARCH(" ",K123)),O123&lt;&gt;LOWER(O123),ISNUMBER(SEARCH(" ",O123)),AND(OR(B123="repair",B123="bridge"),P123=""),AND(OR(B123="repair",B123="bridge"),Q123=""),AND(U123&lt;&gt;"",V123=""),AND(U123&lt;&gt;"",NOT(OR(RIGHT(LOWER(U123),5)=".webp",RIGHT(LOWER(U123),4)=".png",RIGHT(LOWER(U123),4)=".jpg",RIGHT(LOWER(U123),5)=".jpeg")))),"Needs Fix",IF(OR(LEN(J123)&lt;40,Z123&lt;&gt;"OK",AB123&lt;&gt;"OK",R123="",AND(OR(B123="easyBoss",B123="mediumBoss",B123="finalBoss",B123="legendaryBoss"),W123&lt;&gt;"Yes")),"Warning","Ready")))</f>
        <v/>
      </c>
      <c r="AD123" s="11" t="str">
        <f>IF(AC123="","",IF(AC123="Ready","Ready",IF(A123="","Missing QuestionID; ","")&amp;IF(B123="","Missing Pool; ",IF(ISNA(MATCH(B123,Lists!$A$2:$A$12,0)),"Invalid Pool; ",""))&amp;IF(C123="","Missing Difficulty; ",IF(ISNA(MATCH(C123,Lists!$B$2:$B$9,0)),"Invalid Difficulty; ",""))&amp;IF(D123="","Missing QuestionText; ","")&amp;IF(E123="","Missing OptionA; ","")&amp;IF(F123="","Missing OptionB; ","")&amp;IF(G123="","Missing OptionC; ","")&amp;IF(H123="","Missing OptionD; ","")&amp;IF(I123="","Missing CorrectAnswer; ",IF(ISNA(MATCH(I123,Lists!$C$2:$C$5,0)),"CorrectAnswer must be A, B, C, or D; ",""))&amp;IF(J123="","Missing Feedback; ",IF(LEN(J123)&lt;40,"Feedback may be too short; ",""))&amp;IF(K123="","Missing Tag; ",IF(OR(K123&lt;&gt;LOWER(K123),ISNUMBER(SEARCH(" ",K123))),"Tag must be lowercase with no spaces; ",""))&amp;IF(L123="","Missing Type; ",IF(ISNA(MATCH(L123,Lists!$D$2:$D$10,0)),"Invalid Type; ",""))&amp;IF(M123="","Missing Objective; ","")&amp;IF(N123="","Missing ObjectiveLabel; ","")&amp;IF(O123="","Missing PrimarySkill; ",IF(OR(O123&lt;&gt;LOWER(O123),ISNUMBER(SEARCH(" ",O123))),"PrimarySkill must be lowercase with no spaces; ",""))&amp;IF(AND(OR(B123="repair",B123="bridge"),P123=""),"Repair/Bridge item needs RepairSkill; ","")&amp;IF(AND(OR(B123="repair",B123="bridge"),Q123=""),"Repair/Bridge item needs CommonError; ","")&amp;IF(R123="","ConceptCluster recommended; ","")&amp;IF(AND(U123&lt;&gt;"",V123=""),"ImageAccessibilityNote required when ImageFile is used; ","")&amp;IF(AND(U123&lt;&gt;"",NOT(OR(RIGHT(LOWER(U123),5)=".webp",RIGHT(LOWER(U123),4)=".png",RIGHT(LOWER(U123),4)=".jpg",RIGHT(LOWER(U123),5)=".jpeg"))),"Invalid image extension; ","")&amp;IF(W123="","Missing BossEligible; ",IF(ISNA(MATCH(W123,Lists!$E$2:$E$3,0)),"BossEligible must be Yes or No; ",""))&amp;IF(X123&lt;&gt;"Yes","Correct answer has not been verified; ","")&amp;IF(AA123&lt;&gt;"OK",AA123&amp;"; ","")&amp;IF(AB123&lt;&gt;"OK",AB123&amp;"; ","")&amp;IF(Z123&lt;&gt;"OK",Z123&amp;"; ","")&amp;IF(AND(OR(B123="easyBoss",B123="mediumBoss",B123="finalBoss",B123="legendaryBoss"),W123&lt;&gt;"Yes"),"Boss-pool item should be BossEligible = Yes; ","")))</f>
        <v/>
      </c>
      <c r="AE123" s="11" t="str">
        <f t="shared" si="7"/>
        <v/>
      </c>
    </row>
    <row r="124" spans="1:31" ht="45" customHeight="1">
      <c r="A124" s="15"/>
      <c r="B124" s="15"/>
      <c r="C124" s="15"/>
      <c r="D124" s="12"/>
      <c r="E124" s="12"/>
      <c r="F124" s="12"/>
      <c r="G124" s="12"/>
      <c r="H124" s="12"/>
      <c r="I124" s="15"/>
      <c r="J124" s="12"/>
      <c r="K124" s="12"/>
      <c r="L124" s="12"/>
      <c r="M124" s="12"/>
      <c r="N124" s="12"/>
      <c r="O124" s="13"/>
      <c r="P124" s="13"/>
      <c r="Q124" s="13"/>
      <c r="R124" s="13"/>
      <c r="S124" s="13"/>
      <c r="T124" s="13"/>
      <c r="U124" s="14"/>
      <c r="V124" s="14"/>
      <c r="W124" s="16"/>
      <c r="X124" s="16"/>
      <c r="Y124" s="14"/>
      <c r="Z124" s="17" t="str">
        <f t="shared" si="4"/>
        <v/>
      </c>
      <c r="AA124" s="17" t="str">
        <f t="shared" si="5"/>
        <v/>
      </c>
      <c r="AB124" s="17" t="str">
        <f t="shared" si="6"/>
        <v/>
      </c>
      <c r="AC124" s="17" t="str">
        <f>IF(COUNTA(A124:Y124)=0,"",IF(OR(A124="",B124="",C124="",D124="",E124="",F124="",G124="",H124="",I124="",J124="",K124="",L124="",M124="",N124="",O124="",W124="",X124="",COUNTIF($A$2:$A$301,A124)&gt;1,COUNTIF($D$2:$D$301,D124)&gt;1,ISNA(MATCH(B124,Lists!$A$2:$A$12,0)),ISNA(MATCH(C124,Lists!$B$2:$B$9,0)),ISNA(MATCH(I124,Lists!$C$2:$C$5,0)),ISNA(MATCH(L124,Lists!$D$2:$D$10,0)),ISNA(MATCH(W124,Lists!$E$2:$E$3,0)),X124&lt;&gt;"Yes",K124&lt;&gt;LOWER(K124),ISNUMBER(SEARCH(" ",K124)),O124&lt;&gt;LOWER(O124),ISNUMBER(SEARCH(" ",O124)),AND(OR(B124="repair",B124="bridge"),P124=""),AND(OR(B124="repair",B124="bridge"),Q124=""),AND(U124&lt;&gt;"",V124=""),AND(U124&lt;&gt;"",NOT(OR(RIGHT(LOWER(U124),5)=".webp",RIGHT(LOWER(U124),4)=".png",RIGHT(LOWER(U124),4)=".jpg",RIGHT(LOWER(U124),5)=".jpeg")))),"Needs Fix",IF(OR(LEN(J124)&lt;40,Z124&lt;&gt;"OK",AB124&lt;&gt;"OK",R124="",AND(OR(B124="easyBoss",B124="mediumBoss",B124="finalBoss",B124="legendaryBoss"),W124&lt;&gt;"Yes")),"Warning","Ready")))</f>
        <v/>
      </c>
      <c r="AD124" s="11" t="str">
        <f>IF(AC124="","",IF(AC124="Ready","Ready",IF(A124="","Missing QuestionID; ","")&amp;IF(B124="","Missing Pool; ",IF(ISNA(MATCH(B124,Lists!$A$2:$A$12,0)),"Invalid Pool; ",""))&amp;IF(C124="","Missing Difficulty; ",IF(ISNA(MATCH(C124,Lists!$B$2:$B$9,0)),"Invalid Difficulty; ",""))&amp;IF(D124="","Missing QuestionText; ","")&amp;IF(E124="","Missing OptionA; ","")&amp;IF(F124="","Missing OptionB; ","")&amp;IF(G124="","Missing OptionC; ","")&amp;IF(H124="","Missing OptionD; ","")&amp;IF(I124="","Missing CorrectAnswer; ",IF(ISNA(MATCH(I124,Lists!$C$2:$C$5,0)),"CorrectAnswer must be A, B, C, or D; ",""))&amp;IF(J124="","Missing Feedback; ",IF(LEN(J124)&lt;40,"Feedback may be too short; ",""))&amp;IF(K124="","Missing Tag; ",IF(OR(K124&lt;&gt;LOWER(K124),ISNUMBER(SEARCH(" ",K124))),"Tag must be lowercase with no spaces; ",""))&amp;IF(L124="","Missing Type; ",IF(ISNA(MATCH(L124,Lists!$D$2:$D$10,0)),"Invalid Type; ",""))&amp;IF(M124="","Missing Objective; ","")&amp;IF(N124="","Missing ObjectiveLabel; ","")&amp;IF(O124="","Missing PrimarySkill; ",IF(OR(O124&lt;&gt;LOWER(O124),ISNUMBER(SEARCH(" ",O124))),"PrimarySkill must be lowercase with no spaces; ",""))&amp;IF(AND(OR(B124="repair",B124="bridge"),P124=""),"Repair/Bridge item needs RepairSkill; ","")&amp;IF(AND(OR(B124="repair",B124="bridge"),Q124=""),"Repair/Bridge item needs CommonError; ","")&amp;IF(R124="","ConceptCluster recommended; ","")&amp;IF(AND(U124&lt;&gt;"",V124=""),"ImageAccessibilityNote required when ImageFile is used; ","")&amp;IF(AND(U124&lt;&gt;"",NOT(OR(RIGHT(LOWER(U124),5)=".webp",RIGHT(LOWER(U124),4)=".png",RIGHT(LOWER(U124),4)=".jpg",RIGHT(LOWER(U124),5)=".jpeg"))),"Invalid image extension; ","")&amp;IF(W124="","Missing BossEligible; ",IF(ISNA(MATCH(W124,Lists!$E$2:$E$3,0)),"BossEligible must be Yes or No; ",""))&amp;IF(X124&lt;&gt;"Yes","Correct answer has not been verified; ","")&amp;IF(AA124&lt;&gt;"OK",AA124&amp;"; ","")&amp;IF(AB124&lt;&gt;"OK",AB124&amp;"; ","")&amp;IF(Z124&lt;&gt;"OK",Z124&amp;"; ","")&amp;IF(AND(OR(B124="easyBoss",B124="mediumBoss",B124="finalBoss",B124="legendaryBoss"),W124&lt;&gt;"Yes"),"Boss-pool item should be BossEligible = Yes; ","")))</f>
        <v/>
      </c>
      <c r="AE124" s="11" t="str">
        <f t="shared" si="7"/>
        <v/>
      </c>
    </row>
    <row r="125" spans="1:31" ht="45" customHeight="1">
      <c r="A125" s="15"/>
      <c r="B125" s="15"/>
      <c r="C125" s="15"/>
      <c r="D125" s="12"/>
      <c r="E125" s="12"/>
      <c r="F125" s="12"/>
      <c r="G125" s="12"/>
      <c r="H125" s="12"/>
      <c r="I125" s="15"/>
      <c r="J125" s="12"/>
      <c r="K125" s="12"/>
      <c r="L125" s="12"/>
      <c r="M125" s="12"/>
      <c r="N125" s="12"/>
      <c r="O125" s="13"/>
      <c r="P125" s="13"/>
      <c r="Q125" s="13"/>
      <c r="R125" s="13"/>
      <c r="S125" s="13"/>
      <c r="T125" s="13"/>
      <c r="U125" s="14"/>
      <c r="V125" s="14"/>
      <c r="W125" s="16"/>
      <c r="X125" s="16"/>
      <c r="Y125" s="14"/>
      <c r="Z125" s="17" t="str">
        <f t="shared" si="4"/>
        <v/>
      </c>
      <c r="AA125" s="17" t="str">
        <f t="shared" si="5"/>
        <v/>
      </c>
      <c r="AB125" s="17" t="str">
        <f t="shared" si="6"/>
        <v/>
      </c>
      <c r="AC125" s="17" t="str">
        <f>IF(COUNTA(A125:Y125)=0,"",IF(OR(A125="",B125="",C125="",D125="",E125="",F125="",G125="",H125="",I125="",J125="",K125="",L125="",M125="",N125="",O125="",W125="",X125="",COUNTIF($A$2:$A$301,A125)&gt;1,COUNTIF($D$2:$D$301,D125)&gt;1,ISNA(MATCH(B125,Lists!$A$2:$A$12,0)),ISNA(MATCH(C125,Lists!$B$2:$B$9,0)),ISNA(MATCH(I125,Lists!$C$2:$C$5,0)),ISNA(MATCH(L125,Lists!$D$2:$D$10,0)),ISNA(MATCH(W125,Lists!$E$2:$E$3,0)),X125&lt;&gt;"Yes",K125&lt;&gt;LOWER(K125),ISNUMBER(SEARCH(" ",K125)),O125&lt;&gt;LOWER(O125),ISNUMBER(SEARCH(" ",O125)),AND(OR(B125="repair",B125="bridge"),P125=""),AND(OR(B125="repair",B125="bridge"),Q125=""),AND(U125&lt;&gt;"",V125=""),AND(U125&lt;&gt;"",NOT(OR(RIGHT(LOWER(U125),5)=".webp",RIGHT(LOWER(U125),4)=".png",RIGHT(LOWER(U125),4)=".jpg",RIGHT(LOWER(U125),5)=".jpeg")))),"Needs Fix",IF(OR(LEN(J125)&lt;40,Z125&lt;&gt;"OK",AB125&lt;&gt;"OK",R125="",AND(OR(B125="easyBoss",B125="mediumBoss",B125="finalBoss",B125="legendaryBoss"),W125&lt;&gt;"Yes")),"Warning","Ready")))</f>
        <v/>
      </c>
      <c r="AD125" s="11" t="str">
        <f>IF(AC125="","",IF(AC125="Ready","Ready",IF(A125="","Missing QuestionID; ","")&amp;IF(B125="","Missing Pool; ",IF(ISNA(MATCH(B125,Lists!$A$2:$A$12,0)),"Invalid Pool; ",""))&amp;IF(C125="","Missing Difficulty; ",IF(ISNA(MATCH(C125,Lists!$B$2:$B$9,0)),"Invalid Difficulty; ",""))&amp;IF(D125="","Missing QuestionText; ","")&amp;IF(E125="","Missing OptionA; ","")&amp;IF(F125="","Missing OptionB; ","")&amp;IF(G125="","Missing OptionC; ","")&amp;IF(H125="","Missing OptionD; ","")&amp;IF(I125="","Missing CorrectAnswer; ",IF(ISNA(MATCH(I125,Lists!$C$2:$C$5,0)),"CorrectAnswer must be A, B, C, or D; ",""))&amp;IF(J125="","Missing Feedback; ",IF(LEN(J125)&lt;40,"Feedback may be too short; ",""))&amp;IF(K125="","Missing Tag; ",IF(OR(K125&lt;&gt;LOWER(K125),ISNUMBER(SEARCH(" ",K125))),"Tag must be lowercase with no spaces; ",""))&amp;IF(L125="","Missing Type; ",IF(ISNA(MATCH(L125,Lists!$D$2:$D$10,0)),"Invalid Type; ",""))&amp;IF(M125="","Missing Objective; ","")&amp;IF(N125="","Missing ObjectiveLabel; ","")&amp;IF(O125="","Missing PrimarySkill; ",IF(OR(O125&lt;&gt;LOWER(O125),ISNUMBER(SEARCH(" ",O125))),"PrimarySkill must be lowercase with no spaces; ",""))&amp;IF(AND(OR(B125="repair",B125="bridge"),P125=""),"Repair/Bridge item needs RepairSkill; ","")&amp;IF(AND(OR(B125="repair",B125="bridge"),Q125=""),"Repair/Bridge item needs CommonError; ","")&amp;IF(R125="","ConceptCluster recommended; ","")&amp;IF(AND(U125&lt;&gt;"",V125=""),"ImageAccessibilityNote required when ImageFile is used; ","")&amp;IF(AND(U125&lt;&gt;"",NOT(OR(RIGHT(LOWER(U125),5)=".webp",RIGHT(LOWER(U125),4)=".png",RIGHT(LOWER(U125),4)=".jpg",RIGHT(LOWER(U125),5)=".jpeg"))),"Invalid image extension; ","")&amp;IF(W125="","Missing BossEligible; ",IF(ISNA(MATCH(W125,Lists!$E$2:$E$3,0)),"BossEligible must be Yes or No; ",""))&amp;IF(X125&lt;&gt;"Yes","Correct answer has not been verified; ","")&amp;IF(AA125&lt;&gt;"OK",AA125&amp;"; ","")&amp;IF(AB125&lt;&gt;"OK",AB125&amp;"; ","")&amp;IF(Z125&lt;&gt;"OK",Z125&amp;"; ","")&amp;IF(AND(OR(B125="easyBoss",B125="mediumBoss",B125="finalBoss",B125="legendaryBoss"),W125&lt;&gt;"Yes"),"Boss-pool item should be BossEligible = Yes; ","")))</f>
        <v/>
      </c>
      <c r="AE125" s="11" t="str">
        <f t="shared" si="7"/>
        <v/>
      </c>
    </row>
    <row r="126" spans="1:31" ht="45" customHeight="1">
      <c r="A126" s="15"/>
      <c r="B126" s="15"/>
      <c r="C126" s="15"/>
      <c r="D126" s="12"/>
      <c r="E126" s="12"/>
      <c r="F126" s="12"/>
      <c r="G126" s="12"/>
      <c r="H126" s="12"/>
      <c r="I126" s="15"/>
      <c r="J126" s="12"/>
      <c r="K126" s="12"/>
      <c r="L126" s="12"/>
      <c r="M126" s="12"/>
      <c r="N126" s="12"/>
      <c r="O126" s="13"/>
      <c r="P126" s="13"/>
      <c r="Q126" s="13"/>
      <c r="R126" s="13"/>
      <c r="S126" s="13"/>
      <c r="T126" s="13"/>
      <c r="U126" s="14"/>
      <c r="V126" s="14"/>
      <c r="W126" s="16"/>
      <c r="X126" s="16"/>
      <c r="Y126" s="14"/>
      <c r="Z126" s="17" t="str">
        <f t="shared" si="4"/>
        <v/>
      </c>
      <c r="AA126" s="17" t="str">
        <f t="shared" si="5"/>
        <v/>
      </c>
      <c r="AB126" s="17" t="str">
        <f t="shared" si="6"/>
        <v/>
      </c>
      <c r="AC126" s="17" t="str">
        <f>IF(COUNTA(A126:Y126)=0,"",IF(OR(A126="",B126="",C126="",D126="",E126="",F126="",G126="",H126="",I126="",J126="",K126="",L126="",M126="",N126="",O126="",W126="",X126="",COUNTIF($A$2:$A$301,A126)&gt;1,COUNTIF($D$2:$D$301,D126)&gt;1,ISNA(MATCH(B126,Lists!$A$2:$A$12,0)),ISNA(MATCH(C126,Lists!$B$2:$B$9,0)),ISNA(MATCH(I126,Lists!$C$2:$C$5,0)),ISNA(MATCH(L126,Lists!$D$2:$D$10,0)),ISNA(MATCH(W126,Lists!$E$2:$E$3,0)),X126&lt;&gt;"Yes",K126&lt;&gt;LOWER(K126),ISNUMBER(SEARCH(" ",K126)),O126&lt;&gt;LOWER(O126),ISNUMBER(SEARCH(" ",O126)),AND(OR(B126="repair",B126="bridge"),P126=""),AND(OR(B126="repair",B126="bridge"),Q126=""),AND(U126&lt;&gt;"",V126=""),AND(U126&lt;&gt;"",NOT(OR(RIGHT(LOWER(U126),5)=".webp",RIGHT(LOWER(U126),4)=".png",RIGHT(LOWER(U126),4)=".jpg",RIGHT(LOWER(U126),5)=".jpeg")))),"Needs Fix",IF(OR(LEN(J126)&lt;40,Z126&lt;&gt;"OK",AB126&lt;&gt;"OK",R126="",AND(OR(B126="easyBoss",B126="mediumBoss",B126="finalBoss",B126="legendaryBoss"),W126&lt;&gt;"Yes")),"Warning","Ready")))</f>
        <v/>
      </c>
      <c r="AD126" s="11" t="str">
        <f>IF(AC126="","",IF(AC126="Ready","Ready",IF(A126="","Missing QuestionID; ","")&amp;IF(B126="","Missing Pool; ",IF(ISNA(MATCH(B126,Lists!$A$2:$A$12,0)),"Invalid Pool; ",""))&amp;IF(C126="","Missing Difficulty; ",IF(ISNA(MATCH(C126,Lists!$B$2:$B$9,0)),"Invalid Difficulty; ",""))&amp;IF(D126="","Missing QuestionText; ","")&amp;IF(E126="","Missing OptionA; ","")&amp;IF(F126="","Missing OptionB; ","")&amp;IF(G126="","Missing OptionC; ","")&amp;IF(H126="","Missing OptionD; ","")&amp;IF(I126="","Missing CorrectAnswer; ",IF(ISNA(MATCH(I126,Lists!$C$2:$C$5,0)),"CorrectAnswer must be A, B, C, or D; ",""))&amp;IF(J126="","Missing Feedback; ",IF(LEN(J126)&lt;40,"Feedback may be too short; ",""))&amp;IF(K126="","Missing Tag; ",IF(OR(K126&lt;&gt;LOWER(K126),ISNUMBER(SEARCH(" ",K126))),"Tag must be lowercase with no spaces; ",""))&amp;IF(L126="","Missing Type; ",IF(ISNA(MATCH(L126,Lists!$D$2:$D$10,0)),"Invalid Type; ",""))&amp;IF(M126="","Missing Objective; ","")&amp;IF(N126="","Missing ObjectiveLabel; ","")&amp;IF(O126="","Missing PrimarySkill; ",IF(OR(O126&lt;&gt;LOWER(O126),ISNUMBER(SEARCH(" ",O126))),"PrimarySkill must be lowercase with no spaces; ",""))&amp;IF(AND(OR(B126="repair",B126="bridge"),P126=""),"Repair/Bridge item needs RepairSkill; ","")&amp;IF(AND(OR(B126="repair",B126="bridge"),Q126=""),"Repair/Bridge item needs CommonError; ","")&amp;IF(R126="","ConceptCluster recommended; ","")&amp;IF(AND(U126&lt;&gt;"",V126=""),"ImageAccessibilityNote required when ImageFile is used; ","")&amp;IF(AND(U126&lt;&gt;"",NOT(OR(RIGHT(LOWER(U126),5)=".webp",RIGHT(LOWER(U126),4)=".png",RIGHT(LOWER(U126),4)=".jpg",RIGHT(LOWER(U126),5)=".jpeg"))),"Invalid image extension; ","")&amp;IF(W126="","Missing BossEligible; ",IF(ISNA(MATCH(W126,Lists!$E$2:$E$3,0)),"BossEligible must be Yes or No; ",""))&amp;IF(X126&lt;&gt;"Yes","Correct answer has not been verified; ","")&amp;IF(AA126&lt;&gt;"OK",AA126&amp;"; ","")&amp;IF(AB126&lt;&gt;"OK",AB126&amp;"; ","")&amp;IF(Z126&lt;&gt;"OK",Z126&amp;"; ","")&amp;IF(AND(OR(B126="easyBoss",B126="mediumBoss",B126="finalBoss",B126="legendaryBoss"),W126&lt;&gt;"Yes"),"Boss-pool item should be BossEligible = Yes; ","")))</f>
        <v/>
      </c>
      <c r="AE126" s="11" t="str">
        <f t="shared" si="7"/>
        <v/>
      </c>
    </row>
    <row r="127" spans="1:31" ht="45" customHeight="1">
      <c r="A127" s="15"/>
      <c r="B127" s="15"/>
      <c r="C127" s="15"/>
      <c r="D127" s="12"/>
      <c r="E127" s="12"/>
      <c r="F127" s="12"/>
      <c r="G127" s="12"/>
      <c r="H127" s="12"/>
      <c r="I127" s="15"/>
      <c r="J127" s="12"/>
      <c r="K127" s="12"/>
      <c r="L127" s="12"/>
      <c r="M127" s="12"/>
      <c r="N127" s="12"/>
      <c r="O127" s="13"/>
      <c r="P127" s="13"/>
      <c r="Q127" s="13"/>
      <c r="R127" s="13"/>
      <c r="S127" s="13"/>
      <c r="T127" s="13"/>
      <c r="U127" s="14"/>
      <c r="V127" s="14"/>
      <c r="W127" s="16"/>
      <c r="X127" s="16"/>
      <c r="Y127" s="14"/>
      <c r="Z127" s="17" t="str">
        <f t="shared" si="4"/>
        <v/>
      </c>
      <c r="AA127" s="17" t="str">
        <f t="shared" si="5"/>
        <v/>
      </c>
      <c r="AB127" s="17" t="str">
        <f t="shared" si="6"/>
        <v/>
      </c>
      <c r="AC127" s="17" t="str">
        <f>IF(COUNTA(A127:Y127)=0,"",IF(OR(A127="",B127="",C127="",D127="",E127="",F127="",G127="",H127="",I127="",J127="",K127="",L127="",M127="",N127="",O127="",W127="",X127="",COUNTIF($A$2:$A$301,A127)&gt;1,COUNTIF($D$2:$D$301,D127)&gt;1,ISNA(MATCH(B127,Lists!$A$2:$A$12,0)),ISNA(MATCH(C127,Lists!$B$2:$B$9,0)),ISNA(MATCH(I127,Lists!$C$2:$C$5,0)),ISNA(MATCH(L127,Lists!$D$2:$D$10,0)),ISNA(MATCH(W127,Lists!$E$2:$E$3,0)),X127&lt;&gt;"Yes",K127&lt;&gt;LOWER(K127),ISNUMBER(SEARCH(" ",K127)),O127&lt;&gt;LOWER(O127),ISNUMBER(SEARCH(" ",O127)),AND(OR(B127="repair",B127="bridge"),P127=""),AND(OR(B127="repair",B127="bridge"),Q127=""),AND(U127&lt;&gt;"",V127=""),AND(U127&lt;&gt;"",NOT(OR(RIGHT(LOWER(U127),5)=".webp",RIGHT(LOWER(U127),4)=".png",RIGHT(LOWER(U127),4)=".jpg",RIGHT(LOWER(U127),5)=".jpeg")))),"Needs Fix",IF(OR(LEN(J127)&lt;40,Z127&lt;&gt;"OK",AB127&lt;&gt;"OK",R127="",AND(OR(B127="easyBoss",B127="mediumBoss",B127="finalBoss",B127="legendaryBoss"),W127&lt;&gt;"Yes")),"Warning","Ready")))</f>
        <v/>
      </c>
      <c r="AD127" s="11" t="str">
        <f>IF(AC127="","",IF(AC127="Ready","Ready",IF(A127="","Missing QuestionID; ","")&amp;IF(B127="","Missing Pool; ",IF(ISNA(MATCH(B127,Lists!$A$2:$A$12,0)),"Invalid Pool; ",""))&amp;IF(C127="","Missing Difficulty; ",IF(ISNA(MATCH(C127,Lists!$B$2:$B$9,0)),"Invalid Difficulty; ",""))&amp;IF(D127="","Missing QuestionText; ","")&amp;IF(E127="","Missing OptionA; ","")&amp;IF(F127="","Missing OptionB; ","")&amp;IF(G127="","Missing OptionC; ","")&amp;IF(H127="","Missing OptionD; ","")&amp;IF(I127="","Missing CorrectAnswer; ",IF(ISNA(MATCH(I127,Lists!$C$2:$C$5,0)),"CorrectAnswer must be A, B, C, or D; ",""))&amp;IF(J127="","Missing Feedback; ",IF(LEN(J127)&lt;40,"Feedback may be too short; ",""))&amp;IF(K127="","Missing Tag; ",IF(OR(K127&lt;&gt;LOWER(K127),ISNUMBER(SEARCH(" ",K127))),"Tag must be lowercase with no spaces; ",""))&amp;IF(L127="","Missing Type; ",IF(ISNA(MATCH(L127,Lists!$D$2:$D$10,0)),"Invalid Type; ",""))&amp;IF(M127="","Missing Objective; ","")&amp;IF(N127="","Missing ObjectiveLabel; ","")&amp;IF(O127="","Missing PrimarySkill; ",IF(OR(O127&lt;&gt;LOWER(O127),ISNUMBER(SEARCH(" ",O127))),"PrimarySkill must be lowercase with no spaces; ",""))&amp;IF(AND(OR(B127="repair",B127="bridge"),P127=""),"Repair/Bridge item needs RepairSkill; ","")&amp;IF(AND(OR(B127="repair",B127="bridge"),Q127=""),"Repair/Bridge item needs CommonError; ","")&amp;IF(R127="","ConceptCluster recommended; ","")&amp;IF(AND(U127&lt;&gt;"",V127=""),"ImageAccessibilityNote required when ImageFile is used; ","")&amp;IF(AND(U127&lt;&gt;"",NOT(OR(RIGHT(LOWER(U127),5)=".webp",RIGHT(LOWER(U127),4)=".png",RIGHT(LOWER(U127),4)=".jpg",RIGHT(LOWER(U127),5)=".jpeg"))),"Invalid image extension; ","")&amp;IF(W127="","Missing BossEligible; ",IF(ISNA(MATCH(W127,Lists!$E$2:$E$3,0)),"BossEligible must be Yes or No; ",""))&amp;IF(X127&lt;&gt;"Yes","Correct answer has not been verified; ","")&amp;IF(AA127&lt;&gt;"OK",AA127&amp;"; ","")&amp;IF(AB127&lt;&gt;"OK",AB127&amp;"; ","")&amp;IF(Z127&lt;&gt;"OK",Z127&amp;"; ","")&amp;IF(AND(OR(B127="easyBoss",B127="mediumBoss",B127="finalBoss",B127="legendaryBoss"),W127&lt;&gt;"Yes"),"Boss-pool item should be BossEligible = Yes; ","")))</f>
        <v/>
      </c>
      <c r="AE127" s="11" t="str">
        <f t="shared" si="7"/>
        <v/>
      </c>
    </row>
    <row r="128" spans="1:31" ht="45" customHeight="1">
      <c r="A128" s="15"/>
      <c r="B128" s="15"/>
      <c r="C128" s="15"/>
      <c r="D128" s="12"/>
      <c r="E128" s="12"/>
      <c r="F128" s="12"/>
      <c r="G128" s="12"/>
      <c r="H128" s="12"/>
      <c r="I128" s="15"/>
      <c r="J128" s="12"/>
      <c r="K128" s="12"/>
      <c r="L128" s="12"/>
      <c r="M128" s="12"/>
      <c r="N128" s="12"/>
      <c r="O128" s="13"/>
      <c r="P128" s="13"/>
      <c r="Q128" s="13"/>
      <c r="R128" s="13"/>
      <c r="S128" s="13"/>
      <c r="T128" s="13"/>
      <c r="U128" s="14"/>
      <c r="V128" s="14"/>
      <c r="W128" s="16"/>
      <c r="X128" s="16"/>
      <c r="Y128" s="14"/>
      <c r="Z128" s="17" t="str">
        <f t="shared" si="4"/>
        <v/>
      </c>
      <c r="AA128" s="17" t="str">
        <f t="shared" si="5"/>
        <v/>
      </c>
      <c r="AB128" s="17" t="str">
        <f t="shared" si="6"/>
        <v/>
      </c>
      <c r="AC128" s="17" t="str">
        <f>IF(COUNTA(A128:Y128)=0,"",IF(OR(A128="",B128="",C128="",D128="",E128="",F128="",G128="",H128="",I128="",J128="",K128="",L128="",M128="",N128="",O128="",W128="",X128="",COUNTIF($A$2:$A$301,A128)&gt;1,COUNTIF($D$2:$D$301,D128)&gt;1,ISNA(MATCH(B128,Lists!$A$2:$A$12,0)),ISNA(MATCH(C128,Lists!$B$2:$B$9,0)),ISNA(MATCH(I128,Lists!$C$2:$C$5,0)),ISNA(MATCH(L128,Lists!$D$2:$D$10,0)),ISNA(MATCH(W128,Lists!$E$2:$E$3,0)),X128&lt;&gt;"Yes",K128&lt;&gt;LOWER(K128),ISNUMBER(SEARCH(" ",K128)),O128&lt;&gt;LOWER(O128),ISNUMBER(SEARCH(" ",O128)),AND(OR(B128="repair",B128="bridge"),P128=""),AND(OR(B128="repair",B128="bridge"),Q128=""),AND(U128&lt;&gt;"",V128=""),AND(U128&lt;&gt;"",NOT(OR(RIGHT(LOWER(U128),5)=".webp",RIGHT(LOWER(U128),4)=".png",RIGHT(LOWER(U128),4)=".jpg",RIGHT(LOWER(U128),5)=".jpeg")))),"Needs Fix",IF(OR(LEN(J128)&lt;40,Z128&lt;&gt;"OK",AB128&lt;&gt;"OK",R128="",AND(OR(B128="easyBoss",B128="mediumBoss",B128="finalBoss",B128="legendaryBoss"),W128&lt;&gt;"Yes")),"Warning","Ready")))</f>
        <v/>
      </c>
      <c r="AD128" s="11" t="str">
        <f>IF(AC128="","",IF(AC128="Ready","Ready",IF(A128="","Missing QuestionID; ","")&amp;IF(B128="","Missing Pool; ",IF(ISNA(MATCH(B128,Lists!$A$2:$A$12,0)),"Invalid Pool; ",""))&amp;IF(C128="","Missing Difficulty; ",IF(ISNA(MATCH(C128,Lists!$B$2:$B$9,0)),"Invalid Difficulty; ",""))&amp;IF(D128="","Missing QuestionText; ","")&amp;IF(E128="","Missing OptionA; ","")&amp;IF(F128="","Missing OptionB; ","")&amp;IF(G128="","Missing OptionC; ","")&amp;IF(H128="","Missing OptionD; ","")&amp;IF(I128="","Missing CorrectAnswer; ",IF(ISNA(MATCH(I128,Lists!$C$2:$C$5,0)),"CorrectAnswer must be A, B, C, or D; ",""))&amp;IF(J128="","Missing Feedback; ",IF(LEN(J128)&lt;40,"Feedback may be too short; ",""))&amp;IF(K128="","Missing Tag; ",IF(OR(K128&lt;&gt;LOWER(K128),ISNUMBER(SEARCH(" ",K128))),"Tag must be lowercase with no spaces; ",""))&amp;IF(L128="","Missing Type; ",IF(ISNA(MATCH(L128,Lists!$D$2:$D$10,0)),"Invalid Type; ",""))&amp;IF(M128="","Missing Objective; ","")&amp;IF(N128="","Missing ObjectiveLabel; ","")&amp;IF(O128="","Missing PrimarySkill; ",IF(OR(O128&lt;&gt;LOWER(O128),ISNUMBER(SEARCH(" ",O128))),"PrimarySkill must be lowercase with no spaces; ",""))&amp;IF(AND(OR(B128="repair",B128="bridge"),P128=""),"Repair/Bridge item needs RepairSkill; ","")&amp;IF(AND(OR(B128="repair",B128="bridge"),Q128=""),"Repair/Bridge item needs CommonError; ","")&amp;IF(R128="","ConceptCluster recommended; ","")&amp;IF(AND(U128&lt;&gt;"",V128=""),"ImageAccessibilityNote required when ImageFile is used; ","")&amp;IF(AND(U128&lt;&gt;"",NOT(OR(RIGHT(LOWER(U128),5)=".webp",RIGHT(LOWER(U128),4)=".png",RIGHT(LOWER(U128),4)=".jpg",RIGHT(LOWER(U128),5)=".jpeg"))),"Invalid image extension; ","")&amp;IF(W128="","Missing BossEligible; ",IF(ISNA(MATCH(W128,Lists!$E$2:$E$3,0)),"BossEligible must be Yes or No; ",""))&amp;IF(X128&lt;&gt;"Yes","Correct answer has not been verified; ","")&amp;IF(AA128&lt;&gt;"OK",AA128&amp;"; ","")&amp;IF(AB128&lt;&gt;"OK",AB128&amp;"; ","")&amp;IF(Z128&lt;&gt;"OK",Z128&amp;"; ","")&amp;IF(AND(OR(B128="easyBoss",B128="mediumBoss",B128="finalBoss",B128="legendaryBoss"),W128&lt;&gt;"Yes"),"Boss-pool item should be BossEligible = Yes; ","")))</f>
        <v/>
      </c>
      <c r="AE128" s="11" t="str">
        <f t="shared" si="7"/>
        <v/>
      </c>
    </row>
    <row r="129" spans="1:31" ht="45" customHeight="1">
      <c r="A129" s="15"/>
      <c r="B129" s="15"/>
      <c r="C129" s="15"/>
      <c r="D129" s="12"/>
      <c r="E129" s="12"/>
      <c r="F129" s="12"/>
      <c r="G129" s="12"/>
      <c r="H129" s="12"/>
      <c r="I129" s="15"/>
      <c r="J129" s="12"/>
      <c r="K129" s="12"/>
      <c r="L129" s="12"/>
      <c r="M129" s="12"/>
      <c r="N129" s="12"/>
      <c r="O129" s="13"/>
      <c r="P129" s="13"/>
      <c r="Q129" s="13"/>
      <c r="R129" s="13"/>
      <c r="S129" s="13"/>
      <c r="T129" s="13"/>
      <c r="U129" s="14"/>
      <c r="V129" s="14"/>
      <c r="W129" s="16"/>
      <c r="X129" s="16"/>
      <c r="Y129" s="14"/>
      <c r="Z129" s="17" t="str">
        <f t="shared" si="4"/>
        <v/>
      </c>
      <c r="AA129" s="17" t="str">
        <f t="shared" si="5"/>
        <v/>
      </c>
      <c r="AB129" s="17" t="str">
        <f t="shared" si="6"/>
        <v/>
      </c>
      <c r="AC129" s="17" t="str">
        <f>IF(COUNTA(A129:Y129)=0,"",IF(OR(A129="",B129="",C129="",D129="",E129="",F129="",G129="",H129="",I129="",J129="",K129="",L129="",M129="",N129="",O129="",W129="",X129="",COUNTIF($A$2:$A$301,A129)&gt;1,COUNTIF($D$2:$D$301,D129)&gt;1,ISNA(MATCH(B129,Lists!$A$2:$A$12,0)),ISNA(MATCH(C129,Lists!$B$2:$B$9,0)),ISNA(MATCH(I129,Lists!$C$2:$C$5,0)),ISNA(MATCH(L129,Lists!$D$2:$D$10,0)),ISNA(MATCH(W129,Lists!$E$2:$E$3,0)),X129&lt;&gt;"Yes",K129&lt;&gt;LOWER(K129),ISNUMBER(SEARCH(" ",K129)),O129&lt;&gt;LOWER(O129),ISNUMBER(SEARCH(" ",O129)),AND(OR(B129="repair",B129="bridge"),P129=""),AND(OR(B129="repair",B129="bridge"),Q129=""),AND(U129&lt;&gt;"",V129=""),AND(U129&lt;&gt;"",NOT(OR(RIGHT(LOWER(U129),5)=".webp",RIGHT(LOWER(U129),4)=".png",RIGHT(LOWER(U129),4)=".jpg",RIGHT(LOWER(U129),5)=".jpeg")))),"Needs Fix",IF(OR(LEN(J129)&lt;40,Z129&lt;&gt;"OK",AB129&lt;&gt;"OK",R129="",AND(OR(B129="easyBoss",B129="mediumBoss",B129="finalBoss",B129="legendaryBoss"),W129&lt;&gt;"Yes")),"Warning","Ready")))</f>
        <v/>
      </c>
      <c r="AD129" s="11" t="str">
        <f>IF(AC129="","",IF(AC129="Ready","Ready",IF(A129="","Missing QuestionID; ","")&amp;IF(B129="","Missing Pool; ",IF(ISNA(MATCH(B129,Lists!$A$2:$A$12,0)),"Invalid Pool; ",""))&amp;IF(C129="","Missing Difficulty; ",IF(ISNA(MATCH(C129,Lists!$B$2:$B$9,0)),"Invalid Difficulty; ",""))&amp;IF(D129="","Missing QuestionText; ","")&amp;IF(E129="","Missing OptionA; ","")&amp;IF(F129="","Missing OptionB; ","")&amp;IF(G129="","Missing OptionC; ","")&amp;IF(H129="","Missing OptionD; ","")&amp;IF(I129="","Missing CorrectAnswer; ",IF(ISNA(MATCH(I129,Lists!$C$2:$C$5,0)),"CorrectAnswer must be A, B, C, or D; ",""))&amp;IF(J129="","Missing Feedback; ",IF(LEN(J129)&lt;40,"Feedback may be too short; ",""))&amp;IF(K129="","Missing Tag; ",IF(OR(K129&lt;&gt;LOWER(K129),ISNUMBER(SEARCH(" ",K129))),"Tag must be lowercase with no spaces; ",""))&amp;IF(L129="","Missing Type; ",IF(ISNA(MATCH(L129,Lists!$D$2:$D$10,0)),"Invalid Type; ",""))&amp;IF(M129="","Missing Objective; ","")&amp;IF(N129="","Missing ObjectiveLabel; ","")&amp;IF(O129="","Missing PrimarySkill; ",IF(OR(O129&lt;&gt;LOWER(O129),ISNUMBER(SEARCH(" ",O129))),"PrimarySkill must be lowercase with no spaces; ",""))&amp;IF(AND(OR(B129="repair",B129="bridge"),P129=""),"Repair/Bridge item needs RepairSkill; ","")&amp;IF(AND(OR(B129="repair",B129="bridge"),Q129=""),"Repair/Bridge item needs CommonError; ","")&amp;IF(R129="","ConceptCluster recommended; ","")&amp;IF(AND(U129&lt;&gt;"",V129=""),"ImageAccessibilityNote required when ImageFile is used; ","")&amp;IF(AND(U129&lt;&gt;"",NOT(OR(RIGHT(LOWER(U129),5)=".webp",RIGHT(LOWER(U129),4)=".png",RIGHT(LOWER(U129),4)=".jpg",RIGHT(LOWER(U129),5)=".jpeg"))),"Invalid image extension; ","")&amp;IF(W129="","Missing BossEligible; ",IF(ISNA(MATCH(W129,Lists!$E$2:$E$3,0)),"BossEligible must be Yes or No; ",""))&amp;IF(X129&lt;&gt;"Yes","Correct answer has not been verified; ","")&amp;IF(AA129&lt;&gt;"OK",AA129&amp;"; ","")&amp;IF(AB129&lt;&gt;"OK",AB129&amp;"; ","")&amp;IF(Z129&lt;&gt;"OK",Z129&amp;"; ","")&amp;IF(AND(OR(B129="easyBoss",B129="mediumBoss",B129="finalBoss",B129="legendaryBoss"),W129&lt;&gt;"Yes"),"Boss-pool item should be BossEligible = Yes; ","")))</f>
        <v/>
      </c>
      <c r="AE129" s="11" t="str">
        <f t="shared" si="7"/>
        <v/>
      </c>
    </row>
    <row r="130" spans="1:31" ht="45" customHeight="1">
      <c r="A130" s="15"/>
      <c r="B130" s="15"/>
      <c r="C130" s="15"/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3"/>
      <c r="P130" s="13"/>
      <c r="Q130" s="13"/>
      <c r="R130" s="13"/>
      <c r="S130" s="13"/>
      <c r="T130" s="13"/>
      <c r="U130" s="14"/>
      <c r="V130" s="14"/>
      <c r="W130" s="16"/>
      <c r="X130" s="16"/>
      <c r="Y130" s="14"/>
      <c r="Z130" s="17" t="str">
        <f t="shared" ref="Z130:Z193" si="8">IF(A130="","",IF(I130="A",IF(LEN(E130)&gt;=MAX(LEN(F130),LEN(G130),LEN(H130))+12,"Review: correct option much longer","OK"),IF(I130="B",IF(LEN(F130)&gt;=MAX(LEN(E130),LEN(G130),LEN(H130))+12,"Review: correct option much longer","OK"),IF(I130="C",IF(LEN(G130)&gt;=MAX(LEN(E130),LEN(F130),LEN(H130))+12,"Review: correct option much longer","OK"),IF(I130="D",IF(LEN(H130)&gt;=MAX(LEN(E130),LEN(F130),LEN(G130))+12,"Review: correct option much longer","OK"),"Check answer")))))</f>
        <v/>
      </c>
      <c r="AA130" s="17" t="str">
        <f t="shared" ref="AA130:AA193" si="9">IF(A130="","",IF(COUNTIF($A$2:$A$301,A130)&gt;1,"Duplicate ID",IF(COUNTIF($D$2:$D$301,D130)&gt;1,"Duplicate question text","OK")))</f>
        <v/>
      </c>
      <c r="AB130" s="17" t="str">
        <f t="shared" ref="AB130:AB193" si="10">IF(A130="","",IF(OR(AND(B130="easy",A130&gt;=1,A130&lt;=99),AND(B130="medium",A130&gt;=100,A130&lt;=199),AND(B130="hard",A130&gt;=200,A130&lt;=299),AND(B130="elite",A130&gt;=300,A130&lt;=399),AND(B130="easyBoss",A130&gt;=2000,A130&lt;=2999),AND(B130="mediumBoss",A130&gt;=3000,A130&lt;=3999),AND(B130="finalBoss",A130&gt;=4000,A130&lt;=4999),AND(B130="repair",A130&gt;=5000,A130&lt;=5999),AND(B130="bridge",A130&gt;=6000,A130&lt;=6999),AND(OR(B130="legendary",B130="legendaryBoss"),A130&gt;=9000)),"OK","Review ID range"))</f>
        <v/>
      </c>
      <c r="AC130" s="17" t="str">
        <f>IF(COUNTA(A130:Y130)=0,"",IF(OR(A130="",B130="",C130="",D130="",E130="",F130="",G130="",H130="",I130="",J130="",K130="",L130="",M130="",N130="",O130="",W130="",X130="",COUNTIF($A$2:$A$301,A130)&gt;1,COUNTIF($D$2:$D$301,D130)&gt;1,ISNA(MATCH(B130,Lists!$A$2:$A$12,0)),ISNA(MATCH(C130,Lists!$B$2:$B$9,0)),ISNA(MATCH(I130,Lists!$C$2:$C$5,0)),ISNA(MATCH(L130,Lists!$D$2:$D$10,0)),ISNA(MATCH(W130,Lists!$E$2:$E$3,0)),X130&lt;&gt;"Yes",K130&lt;&gt;LOWER(K130),ISNUMBER(SEARCH(" ",K130)),O130&lt;&gt;LOWER(O130),ISNUMBER(SEARCH(" ",O130)),AND(OR(B130="repair",B130="bridge"),P130=""),AND(OR(B130="repair",B130="bridge"),Q130=""),AND(U130&lt;&gt;"",V130=""),AND(U130&lt;&gt;"",NOT(OR(RIGHT(LOWER(U130),5)=".webp",RIGHT(LOWER(U130),4)=".png",RIGHT(LOWER(U130),4)=".jpg",RIGHT(LOWER(U130),5)=".jpeg")))),"Needs Fix",IF(OR(LEN(J130)&lt;40,Z130&lt;&gt;"OK",AB130&lt;&gt;"OK",R130="",AND(OR(B130="easyBoss",B130="mediumBoss",B130="finalBoss",B130="legendaryBoss"),W130&lt;&gt;"Yes")),"Warning","Ready")))</f>
        <v/>
      </c>
      <c r="AD130" s="11" t="str">
        <f>IF(AC130="","",IF(AC130="Ready","Ready",IF(A130="","Missing QuestionID; ","")&amp;IF(B130="","Missing Pool; ",IF(ISNA(MATCH(B130,Lists!$A$2:$A$12,0)),"Invalid Pool; ",""))&amp;IF(C130="","Missing Difficulty; ",IF(ISNA(MATCH(C130,Lists!$B$2:$B$9,0)),"Invalid Difficulty; ",""))&amp;IF(D130="","Missing QuestionText; ","")&amp;IF(E130="","Missing OptionA; ","")&amp;IF(F130="","Missing OptionB; ","")&amp;IF(G130="","Missing OptionC; ","")&amp;IF(H130="","Missing OptionD; ","")&amp;IF(I130="","Missing CorrectAnswer; ",IF(ISNA(MATCH(I130,Lists!$C$2:$C$5,0)),"CorrectAnswer must be A, B, C, or D; ",""))&amp;IF(J130="","Missing Feedback; ",IF(LEN(J130)&lt;40,"Feedback may be too short; ",""))&amp;IF(K130="","Missing Tag; ",IF(OR(K130&lt;&gt;LOWER(K130),ISNUMBER(SEARCH(" ",K130))),"Tag must be lowercase with no spaces; ",""))&amp;IF(L130="","Missing Type; ",IF(ISNA(MATCH(L130,Lists!$D$2:$D$10,0)),"Invalid Type; ",""))&amp;IF(M130="","Missing Objective; ","")&amp;IF(N130="","Missing ObjectiveLabel; ","")&amp;IF(O130="","Missing PrimarySkill; ",IF(OR(O130&lt;&gt;LOWER(O130),ISNUMBER(SEARCH(" ",O130))),"PrimarySkill must be lowercase with no spaces; ",""))&amp;IF(AND(OR(B130="repair",B130="bridge"),P130=""),"Repair/Bridge item needs RepairSkill; ","")&amp;IF(AND(OR(B130="repair",B130="bridge"),Q130=""),"Repair/Bridge item needs CommonError; ","")&amp;IF(R130="","ConceptCluster recommended; ","")&amp;IF(AND(U130&lt;&gt;"",V130=""),"ImageAccessibilityNote required when ImageFile is used; ","")&amp;IF(AND(U130&lt;&gt;"",NOT(OR(RIGHT(LOWER(U130),5)=".webp",RIGHT(LOWER(U130),4)=".png",RIGHT(LOWER(U130),4)=".jpg",RIGHT(LOWER(U130),5)=".jpeg"))),"Invalid image extension; ","")&amp;IF(W130="","Missing BossEligible; ",IF(ISNA(MATCH(W130,Lists!$E$2:$E$3,0)),"BossEligible must be Yes or No; ",""))&amp;IF(X130&lt;&gt;"Yes","Correct answer has not been verified; ","")&amp;IF(AA130&lt;&gt;"OK",AA130&amp;"; ","")&amp;IF(AB130&lt;&gt;"OK",AB130&amp;"; ","")&amp;IF(Z130&lt;&gt;"OK",Z130&amp;"; ","")&amp;IF(AND(OR(B130="easyBoss",B130="mediumBoss",B130="finalBoss",B130="legendaryBoss"),W130&lt;&gt;"Yes"),"Boss-pool item should be BossEligible = Yes; ","")))</f>
        <v/>
      </c>
      <c r="AE130" s="11" t="str">
        <f t="shared" ref="AE130:AE193" si="11">IF(OR(AC130="Needs Fix",AC130=""),"","{ id:"&amp;A130&amp;", q:"&amp;CHAR(34)&amp;SUBSTITUTE(D130,CHAR(34),CHAR(92)&amp;CHAR(34))&amp;CHAR(34)&amp;", options:["&amp;CHAR(34)&amp;SUBSTITUTE(E130,CHAR(34),CHAR(92)&amp;CHAR(34))&amp;CHAR(34)&amp;","&amp;CHAR(34)&amp;SUBSTITUTE(F130,CHAR(34),CHAR(92)&amp;CHAR(34))&amp;CHAR(34)&amp;","&amp;CHAR(34)&amp;SUBSTITUTE(G130,CHAR(34),CHAR(92)&amp;CHAR(34))&amp;CHAR(34)&amp;","&amp;CHAR(34)&amp;SUBSTITUTE(H130,CHAR(34),CHAR(92)&amp;CHAR(34))&amp;CHAR(34)&amp;"], a:"&amp;IF(I130="A",0,IF(I130="B",1,IF(I130="C",2,3)))&amp;", tag:"&amp;CHAR(34)&amp;K130&amp;CHAR(34)&amp;", type:"&amp;CHAR(34)&amp;L130&amp;CHAR(34)&amp;", objective:"&amp;CHAR(34)&amp;M130&amp;CHAR(34)&amp;", primarySkill:"&amp;CHAR(34)&amp;O130&amp;CHAR(34)&amp;IF(S130&lt;&gt;"",", secondarySkills:["&amp;CHAR(34)&amp;SUBSTITUTE(SUBSTITUTE(S130," ",""),",",CHAR(34)&amp;","&amp;CHAR(34))&amp;CHAR(34)&amp;"]","")&amp;IF(P130&lt;&gt;"",", repairSkill:"&amp;CHAR(34)&amp;P130&amp;CHAR(34),"")&amp;IF(Q130&lt;&gt;"",", commonError:"&amp;CHAR(34)&amp;Q130&amp;CHAR(34),"")&amp;", difficulty:"&amp;CHAR(34)&amp;C130&amp;CHAR(34)&amp;IF(R130&lt;&gt;"",", conceptCluster:"&amp;CHAR(34)&amp;R130&amp;CHAR(34),"")&amp;IF(T130&lt;&gt;"",", hint:"&amp;CHAR(34)&amp;SUBSTITUTE(T130,CHAR(34),CHAR(92)&amp;CHAR(34))&amp;CHAR(34),"")&amp;IF(U130&lt;&gt;"",", image:"&amp;CHAR(34)&amp;U130&amp;CHAR(34),"")&amp;", feedback:"&amp;CHAR(34)&amp;SUBSTITUTE(J130,CHAR(34),CHAR(92)&amp;CHAR(34))&amp;CHAR(34)&amp;" },")</f>
        <v/>
      </c>
    </row>
    <row r="131" spans="1:31" ht="45" customHeight="1">
      <c r="A131" s="15"/>
      <c r="B131" s="15"/>
      <c r="C131" s="15"/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3"/>
      <c r="P131" s="13"/>
      <c r="Q131" s="13"/>
      <c r="R131" s="13"/>
      <c r="S131" s="13"/>
      <c r="T131" s="13"/>
      <c r="U131" s="14"/>
      <c r="V131" s="14"/>
      <c r="W131" s="16"/>
      <c r="X131" s="16"/>
      <c r="Y131" s="14"/>
      <c r="Z131" s="17" t="str">
        <f t="shared" si="8"/>
        <v/>
      </c>
      <c r="AA131" s="17" t="str">
        <f t="shared" si="9"/>
        <v/>
      </c>
      <c r="AB131" s="17" t="str">
        <f t="shared" si="10"/>
        <v/>
      </c>
      <c r="AC131" s="17" t="str">
        <f>IF(COUNTA(A131:Y131)=0,"",IF(OR(A131="",B131="",C131="",D131="",E131="",F131="",G131="",H131="",I131="",J131="",K131="",L131="",M131="",N131="",O131="",W131="",X131="",COUNTIF($A$2:$A$301,A131)&gt;1,COUNTIF($D$2:$D$301,D131)&gt;1,ISNA(MATCH(B131,Lists!$A$2:$A$12,0)),ISNA(MATCH(C131,Lists!$B$2:$B$9,0)),ISNA(MATCH(I131,Lists!$C$2:$C$5,0)),ISNA(MATCH(L131,Lists!$D$2:$D$10,0)),ISNA(MATCH(W131,Lists!$E$2:$E$3,0)),X131&lt;&gt;"Yes",K131&lt;&gt;LOWER(K131),ISNUMBER(SEARCH(" ",K131)),O131&lt;&gt;LOWER(O131),ISNUMBER(SEARCH(" ",O131)),AND(OR(B131="repair",B131="bridge"),P131=""),AND(OR(B131="repair",B131="bridge"),Q131=""),AND(U131&lt;&gt;"",V131=""),AND(U131&lt;&gt;"",NOT(OR(RIGHT(LOWER(U131),5)=".webp",RIGHT(LOWER(U131),4)=".png",RIGHT(LOWER(U131),4)=".jpg",RIGHT(LOWER(U131),5)=".jpeg")))),"Needs Fix",IF(OR(LEN(J131)&lt;40,Z131&lt;&gt;"OK",AB131&lt;&gt;"OK",R131="",AND(OR(B131="easyBoss",B131="mediumBoss",B131="finalBoss",B131="legendaryBoss"),W131&lt;&gt;"Yes")),"Warning","Ready")))</f>
        <v/>
      </c>
      <c r="AD131" s="11" t="str">
        <f>IF(AC131="","",IF(AC131="Ready","Ready",IF(A131="","Missing QuestionID; ","")&amp;IF(B131="","Missing Pool; ",IF(ISNA(MATCH(B131,Lists!$A$2:$A$12,0)),"Invalid Pool; ",""))&amp;IF(C131="","Missing Difficulty; ",IF(ISNA(MATCH(C131,Lists!$B$2:$B$9,0)),"Invalid Difficulty; ",""))&amp;IF(D131="","Missing QuestionText; ","")&amp;IF(E131="","Missing OptionA; ","")&amp;IF(F131="","Missing OptionB; ","")&amp;IF(G131="","Missing OptionC; ","")&amp;IF(H131="","Missing OptionD; ","")&amp;IF(I131="","Missing CorrectAnswer; ",IF(ISNA(MATCH(I131,Lists!$C$2:$C$5,0)),"CorrectAnswer must be A, B, C, or D; ",""))&amp;IF(J131="","Missing Feedback; ",IF(LEN(J131)&lt;40,"Feedback may be too short; ",""))&amp;IF(K131="","Missing Tag; ",IF(OR(K131&lt;&gt;LOWER(K131),ISNUMBER(SEARCH(" ",K131))),"Tag must be lowercase with no spaces; ",""))&amp;IF(L131="","Missing Type; ",IF(ISNA(MATCH(L131,Lists!$D$2:$D$10,0)),"Invalid Type; ",""))&amp;IF(M131="","Missing Objective; ","")&amp;IF(N131="","Missing ObjectiveLabel; ","")&amp;IF(O131="","Missing PrimarySkill; ",IF(OR(O131&lt;&gt;LOWER(O131),ISNUMBER(SEARCH(" ",O131))),"PrimarySkill must be lowercase with no spaces; ",""))&amp;IF(AND(OR(B131="repair",B131="bridge"),P131=""),"Repair/Bridge item needs RepairSkill; ","")&amp;IF(AND(OR(B131="repair",B131="bridge"),Q131=""),"Repair/Bridge item needs CommonError; ","")&amp;IF(R131="","ConceptCluster recommended; ","")&amp;IF(AND(U131&lt;&gt;"",V131=""),"ImageAccessibilityNote required when ImageFile is used; ","")&amp;IF(AND(U131&lt;&gt;"",NOT(OR(RIGHT(LOWER(U131),5)=".webp",RIGHT(LOWER(U131),4)=".png",RIGHT(LOWER(U131),4)=".jpg",RIGHT(LOWER(U131),5)=".jpeg"))),"Invalid image extension; ","")&amp;IF(W131="","Missing BossEligible; ",IF(ISNA(MATCH(W131,Lists!$E$2:$E$3,0)),"BossEligible must be Yes or No; ",""))&amp;IF(X131&lt;&gt;"Yes","Correct answer has not been verified; ","")&amp;IF(AA131&lt;&gt;"OK",AA131&amp;"; ","")&amp;IF(AB131&lt;&gt;"OK",AB131&amp;"; ","")&amp;IF(Z131&lt;&gt;"OK",Z131&amp;"; ","")&amp;IF(AND(OR(B131="easyBoss",B131="mediumBoss",B131="finalBoss",B131="legendaryBoss"),W131&lt;&gt;"Yes"),"Boss-pool item should be BossEligible = Yes; ","")))</f>
        <v/>
      </c>
      <c r="AE131" s="11" t="str">
        <f t="shared" si="11"/>
        <v/>
      </c>
    </row>
    <row r="132" spans="1:31" ht="45" customHeight="1">
      <c r="A132" s="15"/>
      <c r="B132" s="15"/>
      <c r="C132" s="15"/>
      <c r="D132" s="12"/>
      <c r="E132" s="12"/>
      <c r="F132" s="12"/>
      <c r="G132" s="12"/>
      <c r="H132" s="12"/>
      <c r="I132" s="15"/>
      <c r="J132" s="12"/>
      <c r="K132" s="12"/>
      <c r="L132" s="12"/>
      <c r="M132" s="12"/>
      <c r="N132" s="12"/>
      <c r="O132" s="13"/>
      <c r="P132" s="13"/>
      <c r="Q132" s="13"/>
      <c r="R132" s="13"/>
      <c r="S132" s="13"/>
      <c r="T132" s="13"/>
      <c r="U132" s="14"/>
      <c r="V132" s="14"/>
      <c r="W132" s="16"/>
      <c r="X132" s="16"/>
      <c r="Y132" s="14"/>
      <c r="Z132" s="17" t="str">
        <f t="shared" si="8"/>
        <v/>
      </c>
      <c r="AA132" s="17" t="str">
        <f t="shared" si="9"/>
        <v/>
      </c>
      <c r="AB132" s="17" t="str">
        <f t="shared" si="10"/>
        <v/>
      </c>
      <c r="AC132" s="17" t="str">
        <f>IF(COUNTA(A132:Y132)=0,"",IF(OR(A132="",B132="",C132="",D132="",E132="",F132="",G132="",H132="",I132="",J132="",K132="",L132="",M132="",N132="",O132="",W132="",X132="",COUNTIF($A$2:$A$301,A132)&gt;1,COUNTIF($D$2:$D$301,D132)&gt;1,ISNA(MATCH(B132,Lists!$A$2:$A$12,0)),ISNA(MATCH(C132,Lists!$B$2:$B$9,0)),ISNA(MATCH(I132,Lists!$C$2:$C$5,0)),ISNA(MATCH(L132,Lists!$D$2:$D$10,0)),ISNA(MATCH(W132,Lists!$E$2:$E$3,0)),X132&lt;&gt;"Yes",K132&lt;&gt;LOWER(K132),ISNUMBER(SEARCH(" ",K132)),O132&lt;&gt;LOWER(O132),ISNUMBER(SEARCH(" ",O132)),AND(OR(B132="repair",B132="bridge"),P132=""),AND(OR(B132="repair",B132="bridge"),Q132=""),AND(U132&lt;&gt;"",V132=""),AND(U132&lt;&gt;"",NOT(OR(RIGHT(LOWER(U132),5)=".webp",RIGHT(LOWER(U132),4)=".png",RIGHT(LOWER(U132),4)=".jpg",RIGHT(LOWER(U132),5)=".jpeg")))),"Needs Fix",IF(OR(LEN(J132)&lt;40,Z132&lt;&gt;"OK",AB132&lt;&gt;"OK",R132="",AND(OR(B132="easyBoss",B132="mediumBoss",B132="finalBoss",B132="legendaryBoss"),W132&lt;&gt;"Yes")),"Warning","Ready")))</f>
        <v/>
      </c>
      <c r="AD132" s="11" t="str">
        <f>IF(AC132="","",IF(AC132="Ready","Ready",IF(A132="","Missing QuestionID; ","")&amp;IF(B132="","Missing Pool; ",IF(ISNA(MATCH(B132,Lists!$A$2:$A$12,0)),"Invalid Pool; ",""))&amp;IF(C132="","Missing Difficulty; ",IF(ISNA(MATCH(C132,Lists!$B$2:$B$9,0)),"Invalid Difficulty; ",""))&amp;IF(D132="","Missing QuestionText; ","")&amp;IF(E132="","Missing OptionA; ","")&amp;IF(F132="","Missing OptionB; ","")&amp;IF(G132="","Missing OptionC; ","")&amp;IF(H132="","Missing OptionD; ","")&amp;IF(I132="","Missing CorrectAnswer; ",IF(ISNA(MATCH(I132,Lists!$C$2:$C$5,0)),"CorrectAnswer must be A, B, C, or D; ",""))&amp;IF(J132="","Missing Feedback; ",IF(LEN(J132)&lt;40,"Feedback may be too short; ",""))&amp;IF(K132="","Missing Tag; ",IF(OR(K132&lt;&gt;LOWER(K132),ISNUMBER(SEARCH(" ",K132))),"Tag must be lowercase with no spaces; ",""))&amp;IF(L132="","Missing Type; ",IF(ISNA(MATCH(L132,Lists!$D$2:$D$10,0)),"Invalid Type; ",""))&amp;IF(M132="","Missing Objective; ","")&amp;IF(N132="","Missing ObjectiveLabel; ","")&amp;IF(O132="","Missing PrimarySkill; ",IF(OR(O132&lt;&gt;LOWER(O132),ISNUMBER(SEARCH(" ",O132))),"PrimarySkill must be lowercase with no spaces; ",""))&amp;IF(AND(OR(B132="repair",B132="bridge"),P132=""),"Repair/Bridge item needs RepairSkill; ","")&amp;IF(AND(OR(B132="repair",B132="bridge"),Q132=""),"Repair/Bridge item needs CommonError; ","")&amp;IF(R132="","ConceptCluster recommended; ","")&amp;IF(AND(U132&lt;&gt;"",V132=""),"ImageAccessibilityNote required when ImageFile is used; ","")&amp;IF(AND(U132&lt;&gt;"",NOT(OR(RIGHT(LOWER(U132),5)=".webp",RIGHT(LOWER(U132),4)=".png",RIGHT(LOWER(U132),4)=".jpg",RIGHT(LOWER(U132),5)=".jpeg"))),"Invalid image extension; ","")&amp;IF(W132="","Missing BossEligible; ",IF(ISNA(MATCH(W132,Lists!$E$2:$E$3,0)),"BossEligible must be Yes or No; ",""))&amp;IF(X132&lt;&gt;"Yes","Correct answer has not been verified; ","")&amp;IF(AA132&lt;&gt;"OK",AA132&amp;"; ","")&amp;IF(AB132&lt;&gt;"OK",AB132&amp;"; ","")&amp;IF(Z132&lt;&gt;"OK",Z132&amp;"; ","")&amp;IF(AND(OR(B132="easyBoss",B132="mediumBoss",B132="finalBoss",B132="legendaryBoss"),W132&lt;&gt;"Yes"),"Boss-pool item should be BossEligible = Yes; ","")))</f>
        <v/>
      </c>
      <c r="AE132" s="11" t="str">
        <f t="shared" si="11"/>
        <v/>
      </c>
    </row>
    <row r="133" spans="1:31" ht="45" customHeight="1">
      <c r="A133" s="15"/>
      <c r="B133" s="15"/>
      <c r="C133" s="15"/>
      <c r="D133" s="12"/>
      <c r="E133" s="12"/>
      <c r="F133" s="12"/>
      <c r="G133" s="12"/>
      <c r="H133" s="12"/>
      <c r="I133" s="15"/>
      <c r="J133" s="12"/>
      <c r="K133" s="12"/>
      <c r="L133" s="12"/>
      <c r="M133" s="12"/>
      <c r="N133" s="12"/>
      <c r="O133" s="13"/>
      <c r="P133" s="13"/>
      <c r="Q133" s="13"/>
      <c r="R133" s="13"/>
      <c r="S133" s="13"/>
      <c r="T133" s="13"/>
      <c r="U133" s="14"/>
      <c r="V133" s="14"/>
      <c r="W133" s="16"/>
      <c r="X133" s="16"/>
      <c r="Y133" s="14"/>
      <c r="Z133" s="17" t="str">
        <f t="shared" si="8"/>
        <v/>
      </c>
      <c r="AA133" s="17" t="str">
        <f t="shared" si="9"/>
        <v/>
      </c>
      <c r="AB133" s="17" t="str">
        <f t="shared" si="10"/>
        <v/>
      </c>
      <c r="AC133" s="17" t="str">
        <f>IF(COUNTA(A133:Y133)=0,"",IF(OR(A133="",B133="",C133="",D133="",E133="",F133="",G133="",H133="",I133="",J133="",K133="",L133="",M133="",N133="",O133="",W133="",X133="",COUNTIF($A$2:$A$301,A133)&gt;1,COUNTIF($D$2:$D$301,D133)&gt;1,ISNA(MATCH(B133,Lists!$A$2:$A$12,0)),ISNA(MATCH(C133,Lists!$B$2:$B$9,0)),ISNA(MATCH(I133,Lists!$C$2:$C$5,0)),ISNA(MATCH(L133,Lists!$D$2:$D$10,0)),ISNA(MATCH(W133,Lists!$E$2:$E$3,0)),X133&lt;&gt;"Yes",K133&lt;&gt;LOWER(K133),ISNUMBER(SEARCH(" ",K133)),O133&lt;&gt;LOWER(O133),ISNUMBER(SEARCH(" ",O133)),AND(OR(B133="repair",B133="bridge"),P133=""),AND(OR(B133="repair",B133="bridge"),Q133=""),AND(U133&lt;&gt;"",V133=""),AND(U133&lt;&gt;"",NOT(OR(RIGHT(LOWER(U133),5)=".webp",RIGHT(LOWER(U133),4)=".png",RIGHT(LOWER(U133),4)=".jpg",RIGHT(LOWER(U133),5)=".jpeg")))),"Needs Fix",IF(OR(LEN(J133)&lt;40,Z133&lt;&gt;"OK",AB133&lt;&gt;"OK",R133="",AND(OR(B133="easyBoss",B133="mediumBoss",B133="finalBoss",B133="legendaryBoss"),W133&lt;&gt;"Yes")),"Warning","Ready")))</f>
        <v/>
      </c>
      <c r="AD133" s="11" t="str">
        <f>IF(AC133="","",IF(AC133="Ready","Ready",IF(A133="","Missing QuestionID; ","")&amp;IF(B133="","Missing Pool; ",IF(ISNA(MATCH(B133,Lists!$A$2:$A$12,0)),"Invalid Pool; ",""))&amp;IF(C133="","Missing Difficulty; ",IF(ISNA(MATCH(C133,Lists!$B$2:$B$9,0)),"Invalid Difficulty; ",""))&amp;IF(D133="","Missing QuestionText; ","")&amp;IF(E133="","Missing OptionA; ","")&amp;IF(F133="","Missing OptionB; ","")&amp;IF(G133="","Missing OptionC; ","")&amp;IF(H133="","Missing OptionD; ","")&amp;IF(I133="","Missing CorrectAnswer; ",IF(ISNA(MATCH(I133,Lists!$C$2:$C$5,0)),"CorrectAnswer must be A, B, C, or D; ",""))&amp;IF(J133="","Missing Feedback; ",IF(LEN(J133)&lt;40,"Feedback may be too short; ",""))&amp;IF(K133="","Missing Tag; ",IF(OR(K133&lt;&gt;LOWER(K133),ISNUMBER(SEARCH(" ",K133))),"Tag must be lowercase with no spaces; ",""))&amp;IF(L133="","Missing Type; ",IF(ISNA(MATCH(L133,Lists!$D$2:$D$10,0)),"Invalid Type; ",""))&amp;IF(M133="","Missing Objective; ","")&amp;IF(N133="","Missing ObjectiveLabel; ","")&amp;IF(O133="","Missing PrimarySkill; ",IF(OR(O133&lt;&gt;LOWER(O133),ISNUMBER(SEARCH(" ",O133))),"PrimarySkill must be lowercase with no spaces; ",""))&amp;IF(AND(OR(B133="repair",B133="bridge"),P133=""),"Repair/Bridge item needs RepairSkill; ","")&amp;IF(AND(OR(B133="repair",B133="bridge"),Q133=""),"Repair/Bridge item needs CommonError; ","")&amp;IF(R133="","ConceptCluster recommended; ","")&amp;IF(AND(U133&lt;&gt;"",V133=""),"ImageAccessibilityNote required when ImageFile is used; ","")&amp;IF(AND(U133&lt;&gt;"",NOT(OR(RIGHT(LOWER(U133),5)=".webp",RIGHT(LOWER(U133),4)=".png",RIGHT(LOWER(U133),4)=".jpg",RIGHT(LOWER(U133),5)=".jpeg"))),"Invalid image extension; ","")&amp;IF(W133="","Missing BossEligible; ",IF(ISNA(MATCH(W133,Lists!$E$2:$E$3,0)),"BossEligible must be Yes or No; ",""))&amp;IF(X133&lt;&gt;"Yes","Correct answer has not been verified; ","")&amp;IF(AA133&lt;&gt;"OK",AA133&amp;"; ","")&amp;IF(AB133&lt;&gt;"OK",AB133&amp;"; ","")&amp;IF(Z133&lt;&gt;"OK",Z133&amp;"; ","")&amp;IF(AND(OR(B133="easyBoss",B133="mediumBoss",B133="finalBoss",B133="legendaryBoss"),W133&lt;&gt;"Yes"),"Boss-pool item should be BossEligible = Yes; ","")))</f>
        <v/>
      </c>
      <c r="AE133" s="11" t="str">
        <f t="shared" si="11"/>
        <v/>
      </c>
    </row>
    <row r="134" spans="1:31" ht="45" customHeight="1">
      <c r="A134" s="15"/>
      <c r="B134" s="15"/>
      <c r="C134" s="15"/>
      <c r="D134" s="12"/>
      <c r="E134" s="12"/>
      <c r="F134" s="12"/>
      <c r="G134" s="12"/>
      <c r="H134" s="12"/>
      <c r="I134" s="15"/>
      <c r="J134" s="12"/>
      <c r="K134" s="12"/>
      <c r="L134" s="12"/>
      <c r="M134" s="12"/>
      <c r="N134" s="12"/>
      <c r="O134" s="13"/>
      <c r="P134" s="13"/>
      <c r="Q134" s="13"/>
      <c r="R134" s="13"/>
      <c r="S134" s="13"/>
      <c r="T134" s="13"/>
      <c r="U134" s="14"/>
      <c r="V134" s="14"/>
      <c r="W134" s="16"/>
      <c r="X134" s="16"/>
      <c r="Y134" s="14"/>
      <c r="Z134" s="17" t="str">
        <f t="shared" si="8"/>
        <v/>
      </c>
      <c r="AA134" s="17" t="str">
        <f t="shared" si="9"/>
        <v/>
      </c>
      <c r="AB134" s="17" t="str">
        <f t="shared" si="10"/>
        <v/>
      </c>
      <c r="AC134" s="17" t="str">
        <f>IF(COUNTA(A134:Y134)=0,"",IF(OR(A134="",B134="",C134="",D134="",E134="",F134="",G134="",H134="",I134="",J134="",K134="",L134="",M134="",N134="",O134="",W134="",X134="",COUNTIF($A$2:$A$301,A134)&gt;1,COUNTIF($D$2:$D$301,D134)&gt;1,ISNA(MATCH(B134,Lists!$A$2:$A$12,0)),ISNA(MATCH(C134,Lists!$B$2:$B$9,0)),ISNA(MATCH(I134,Lists!$C$2:$C$5,0)),ISNA(MATCH(L134,Lists!$D$2:$D$10,0)),ISNA(MATCH(W134,Lists!$E$2:$E$3,0)),X134&lt;&gt;"Yes",K134&lt;&gt;LOWER(K134),ISNUMBER(SEARCH(" ",K134)),O134&lt;&gt;LOWER(O134),ISNUMBER(SEARCH(" ",O134)),AND(OR(B134="repair",B134="bridge"),P134=""),AND(OR(B134="repair",B134="bridge"),Q134=""),AND(U134&lt;&gt;"",V134=""),AND(U134&lt;&gt;"",NOT(OR(RIGHT(LOWER(U134),5)=".webp",RIGHT(LOWER(U134),4)=".png",RIGHT(LOWER(U134),4)=".jpg",RIGHT(LOWER(U134),5)=".jpeg")))),"Needs Fix",IF(OR(LEN(J134)&lt;40,Z134&lt;&gt;"OK",AB134&lt;&gt;"OK",R134="",AND(OR(B134="easyBoss",B134="mediumBoss",B134="finalBoss",B134="legendaryBoss"),W134&lt;&gt;"Yes")),"Warning","Ready")))</f>
        <v/>
      </c>
      <c r="AD134" s="11" t="str">
        <f>IF(AC134="","",IF(AC134="Ready","Ready",IF(A134="","Missing QuestionID; ","")&amp;IF(B134="","Missing Pool; ",IF(ISNA(MATCH(B134,Lists!$A$2:$A$12,0)),"Invalid Pool; ",""))&amp;IF(C134="","Missing Difficulty; ",IF(ISNA(MATCH(C134,Lists!$B$2:$B$9,0)),"Invalid Difficulty; ",""))&amp;IF(D134="","Missing QuestionText; ","")&amp;IF(E134="","Missing OptionA; ","")&amp;IF(F134="","Missing OptionB; ","")&amp;IF(G134="","Missing OptionC; ","")&amp;IF(H134="","Missing OptionD; ","")&amp;IF(I134="","Missing CorrectAnswer; ",IF(ISNA(MATCH(I134,Lists!$C$2:$C$5,0)),"CorrectAnswer must be A, B, C, or D; ",""))&amp;IF(J134="","Missing Feedback; ",IF(LEN(J134)&lt;40,"Feedback may be too short; ",""))&amp;IF(K134="","Missing Tag; ",IF(OR(K134&lt;&gt;LOWER(K134),ISNUMBER(SEARCH(" ",K134))),"Tag must be lowercase with no spaces; ",""))&amp;IF(L134="","Missing Type; ",IF(ISNA(MATCH(L134,Lists!$D$2:$D$10,0)),"Invalid Type; ",""))&amp;IF(M134="","Missing Objective; ","")&amp;IF(N134="","Missing ObjectiveLabel; ","")&amp;IF(O134="","Missing PrimarySkill; ",IF(OR(O134&lt;&gt;LOWER(O134),ISNUMBER(SEARCH(" ",O134))),"PrimarySkill must be lowercase with no spaces; ",""))&amp;IF(AND(OR(B134="repair",B134="bridge"),P134=""),"Repair/Bridge item needs RepairSkill; ","")&amp;IF(AND(OR(B134="repair",B134="bridge"),Q134=""),"Repair/Bridge item needs CommonError; ","")&amp;IF(R134="","ConceptCluster recommended; ","")&amp;IF(AND(U134&lt;&gt;"",V134=""),"ImageAccessibilityNote required when ImageFile is used; ","")&amp;IF(AND(U134&lt;&gt;"",NOT(OR(RIGHT(LOWER(U134),5)=".webp",RIGHT(LOWER(U134),4)=".png",RIGHT(LOWER(U134),4)=".jpg",RIGHT(LOWER(U134),5)=".jpeg"))),"Invalid image extension; ","")&amp;IF(W134="","Missing BossEligible; ",IF(ISNA(MATCH(W134,Lists!$E$2:$E$3,0)),"BossEligible must be Yes or No; ",""))&amp;IF(X134&lt;&gt;"Yes","Correct answer has not been verified; ","")&amp;IF(AA134&lt;&gt;"OK",AA134&amp;"; ","")&amp;IF(AB134&lt;&gt;"OK",AB134&amp;"; ","")&amp;IF(Z134&lt;&gt;"OK",Z134&amp;"; ","")&amp;IF(AND(OR(B134="easyBoss",B134="mediumBoss",B134="finalBoss",B134="legendaryBoss"),W134&lt;&gt;"Yes"),"Boss-pool item should be BossEligible = Yes; ","")))</f>
        <v/>
      </c>
      <c r="AE134" s="11" t="str">
        <f t="shared" si="11"/>
        <v/>
      </c>
    </row>
    <row r="135" spans="1:31" ht="45" customHeight="1">
      <c r="A135" s="15"/>
      <c r="B135" s="15"/>
      <c r="C135" s="15"/>
      <c r="D135" s="12"/>
      <c r="E135" s="12"/>
      <c r="F135" s="12"/>
      <c r="G135" s="12"/>
      <c r="H135" s="12"/>
      <c r="I135" s="15"/>
      <c r="J135" s="12"/>
      <c r="K135" s="12"/>
      <c r="L135" s="12"/>
      <c r="M135" s="12"/>
      <c r="N135" s="12"/>
      <c r="O135" s="13"/>
      <c r="P135" s="13"/>
      <c r="Q135" s="13"/>
      <c r="R135" s="13"/>
      <c r="S135" s="13"/>
      <c r="T135" s="13"/>
      <c r="U135" s="14"/>
      <c r="V135" s="14"/>
      <c r="W135" s="16"/>
      <c r="X135" s="16"/>
      <c r="Y135" s="14"/>
      <c r="Z135" s="17" t="str">
        <f t="shared" si="8"/>
        <v/>
      </c>
      <c r="AA135" s="17" t="str">
        <f t="shared" si="9"/>
        <v/>
      </c>
      <c r="AB135" s="17" t="str">
        <f t="shared" si="10"/>
        <v/>
      </c>
      <c r="AC135" s="17" t="str">
        <f>IF(COUNTA(A135:Y135)=0,"",IF(OR(A135="",B135="",C135="",D135="",E135="",F135="",G135="",H135="",I135="",J135="",K135="",L135="",M135="",N135="",O135="",W135="",X135="",COUNTIF($A$2:$A$301,A135)&gt;1,COUNTIF($D$2:$D$301,D135)&gt;1,ISNA(MATCH(B135,Lists!$A$2:$A$12,0)),ISNA(MATCH(C135,Lists!$B$2:$B$9,0)),ISNA(MATCH(I135,Lists!$C$2:$C$5,0)),ISNA(MATCH(L135,Lists!$D$2:$D$10,0)),ISNA(MATCH(W135,Lists!$E$2:$E$3,0)),X135&lt;&gt;"Yes",K135&lt;&gt;LOWER(K135),ISNUMBER(SEARCH(" ",K135)),O135&lt;&gt;LOWER(O135),ISNUMBER(SEARCH(" ",O135)),AND(OR(B135="repair",B135="bridge"),P135=""),AND(OR(B135="repair",B135="bridge"),Q135=""),AND(U135&lt;&gt;"",V135=""),AND(U135&lt;&gt;"",NOT(OR(RIGHT(LOWER(U135),5)=".webp",RIGHT(LOWER(U135),4)=".png",RIGHT(LOWER(U135),4)=".jpg",RIGHT(LOWER(U135),5)=".jpeg")))),"Needs Fix",IF(OR(LEN(J135)&lt;40,Z135&lt;&gt;"OK",AB135&lt;&gt;"OK",R135="",AND(OR(B135="easyBoss",B135="mediumBoss",B135="finalBoss",B135="legendaryBoss"),W135&lt;&gt;"Yes")),"Warning","Ready")))</f>
        <v/>
      </c>
      <c r="AD135" s="11" t="str">
        <f>IF(AC135="","",IF(AC135="Ready","Ready",IF(A135="","Missing QuestionID; ","")&amp;IF(B135="","Missing Pool; ",IF(ISNA(MATCH(B135,Lists!$A$2:$A$12,0)),"Invalid Pool; ",""))&amp;IF(C135="","Missing Difficulty; ",IF(ISNA(MATCH(C135,Lists!$B$2:$B$9,0)),"Invalid Difficulty; ",""))&amp;IF(D135="","Missing QuestionText; ","")&amp;IF(E135="","Missing OptionA; ","")&amp;IF(F135="","Missing OptionB; ","")&amp;IF(G135="","Missing OptionC; ","")&amp;IF(H135="","Missing OptionD; ","")&amp;IF(I135="","Missing CorrectAnswer; ",IF(ISNA(MATCH(I135,Lists!$C$2:$C$5,0)),"CorrectAnswer must be A, B, C, or D; ",""))&amp;IF(J135="","Missing Feedback; ",IF(LEN(J135)&lt;40,"Feedback may be too short; ",""))&amp;IF(K135="","Missing Tag; ",IF(OR(K135&lt;&gt;LOWER(K135),ISNUMBER(SEARCH(" ",K135))),"Tag must be lowercase with no spaces; ",""))&amp;IF(L135="","Missing Type; ",IF(ISNA(MATCH(L135,Lists!$D$2:$D$10,0)),"Invalid Type; ",""))&amp;IF(M135="","Missing Objective; ","")&amp;IF(N135="","Missing ObjectiveLabel; ","")&amp;IF(O135="","Missing PrimarySkill; ",IF(OR(O135&lt;&gt;LOWER(O135),ISNUMBER(SEARCH(" ",O135))),"PrimarySkill must be lowercase with no spaces; ",""))&amp;IF(AND(OR(B135="repair",B135="bridge"),P135=""),"Repair/Bridge item needs RepairSkill; ","")&amp;IF(AND(OR(B135="repair",B135="bridge"),Q135=""),"Repair/Bridge item needs CommonError; ","")&amp;IF(R135="","ConceptCluster recommended; ","")&amp;IF(AND(U135&lt;&gt;"",V135=""),"ImageAccessibilityNote required when ImageFile is used; ","")&amp;IF(AND(U135&lt;&gt;"",NOT(OR(RIGHT(LOWER(U135),5)=".webp",RIGHT(LOWER(U135),4)=".png",RIGHT(LOWER(U135),4)=".jpg",RIGHT(LOWER(U135),5)=".jpeg"))),"Invalid image extension; ","")&amp;IF(W135="","Missing BossEligible; ",IF(ISNA(MATCH(W135,Lists!$E$2:$E$3,0)),"BossEligible must be Yes or No; ",""))&amp;IF(X135&lt;&gt;"Yes","Correct answer has not been verified; ","")&amp;IF(AA135&lt;&gt;"OK",AA135&amp;"; ","")&amp;IF(AB135&lt;&gt;"OK",AB135&amp;"; ","")&amp;IF(Z135&lt;&gt;"OK",Z135&amp;"; ","")&amp;IF(AND(OR(B135="easyBoss",B135="mediumBoss",B135="finalBoss",B135="legendaryBoss"),W135&lt;&gt;"Yes"),"Boss-pool item should be BossEligible = Yes; ","")))</f>
        <v/>
      </c>
      <c r="AE135" s="11" t="str">
        <f t="shared" si="11"/>
        <v/>
      </c>
    </row>
    <row r="136" spans="1:31" ht="45" customHeight="1">
      <c r="A136" s="15"/>
      <c r="B136" s="15"/>
      <c r="C136" s="15"/>
      <c r="D136" s="12"/>
      <c r="E136" s="12"/>
      <c r="F136" s="12"/>
      <c r="G136" s="12"/>
      <c r="H136" s="12"/>
      <c r="I136" s="15"/>
      <c r="J136" s="12"/>
      <c r="K136" s="12"/>
      <c r="L136" s="12"/>
      <c r="M136" s="12"/>
      <c r="N136" s="12"/>
      <c r="O136" s="13"/>
      <c r="P136" s="13"/>
      <c r="Q136" s="13"/>
      <c r="R136" s="13"/>
      <c r="S136" s="13"/>
      <c r="T136" s="13"/>
      <c r="U136" s="14"/>
      <c r="V136" s="14"/>
      <c r="W136" s="16"/>
      <c r="X136" s="16"/>
      <c r="Y136" s="14"/>
      <c r="Z136" s="17" t="str">
        <f t="shared" si="8"/>
        <v/>
      </c>
      <c r="AA136" s="17" t="str">
        <f t="shared" si="9"/>
        <v/>
      </c>
      <c r="AB136" s="17" t="str">
        <f t="shared" si="10"/>
        <v/>
      </c>
      <c r="AC136" s="17" t="str">
        <f>IF(COUNTA(A136:Y136)=0,"",IF(OR(A136="",B136="",C136="",D136="",E136="",F136="",G136="",H136="",I136="",J136="",K136="",L136="",M136="",N136="",O136="",W136="",X136="",COUNTIF($A$2:$A$301,A136)&gt;1,COUNTIF($D$2:$D$301,D136)&gt;1,ISNA(MATCH(B136,Lists!$A$2:$A$12,0)),ISNA(MATCH(C136,Lists!$B$2:$B$9,0)),ISNA(MATCH(I136,Lists!$C$2:$C$5,0)),ISNA(MATCH(L136,Lists!$D$2:$D$10,0)),ISNA(MATCH(W136,Lists!$E$2:$E$3,0)),X136&lt;&gt;"Yes",K136&lt;&gt;LOWER(K136),ISNUMBER(SEARCH(" ",K136)),O136&lt;&gt;LOWER(O136),ISNUMBER(SEARCH(" ",O136)),AND(OR(B136="repair",B136="bridge"),P136=""),AND(OR(B136="repair",B136="bridge"),Q136=""),AND(U136&lt;&gt;"",V136=""),AND(U136&lt;&gt;"",NOT(OR(RIGHT(LOWER(U136),5)=".webp",RIGHT(LOWER(U136),4)=".png",RIGHT(LOWER(U136),4)=".jpg",RIGHT(LOWER(U136),5)=".jpeg")))),"Needs Fix",IF(OR(LEN(J136)&lt;40,Z136&lt;&gt;"OK",AB136&lt;&gt;"OK",R136="",AND(OR(B136="easyBoss",B136="mediumBoss",B136="finalBoss",B136="legendaryBoss"),W136&lt;&gt;"Yes")),"Warning","Ready")))</f>
        <v/>
      </c>
      <c r="AD136" s="11" t="str">
        <f>IF(AC136="","",IF(AC136="Ready","Ready",IF(A136="","Missing QuestionID; ","")&amp;IF(B136="","Missing Pool; ",IF(ISNA(MATCH(B136,Lists!$A$2:$A$12,0)),"Invalid Pool; ",""))&amp;IF(C136="","Missing Difficulty; ",IF(ISNA(MATCH(C136,Lists!$B$2:$B$9,0)),"Invalid Difficulty; ",""))&amp;IF(D136="","Missing QuestionText; ","")&amp;IF(E136="","Missing OptionA; ","")&amp;IF(F136="","Missing OptionB; ","")&amp;IF(G136="","Missing OptionC; ","")&amp;IF(H136="","Missing OptionD; ","")&amp;IF(I136="","Missing CorrectAnswer; ",IF(ISNA(MATCH(I136,Lists!$C$2:$C$5,0)),"CorrectAnswer must be A, B, C, or D; ",""))&amp;IF(J136="","Missing Feedback; ",IF(LEN(J136)&lt;40,"Feedback may be too short; ",""))&amp;IF(K136="","Missing Tag; ",IF(OR(K136&lt;&gt;LOWER(K136),ISNUMBER(SEARCH(" ",K136))),"Tag must be lowercase with no spaces; ",""))&amp;IF(L136="","Missing Type; ",IF(ISNA(MATCH(L136,Lists!$D$2:$D$10,0)),"Invalid Type; ",""))&amp;IF(M136="","Missing Objective; ","")&amp;IF(N136="","Missing ObjectiveLabel; ","")&amp;IF(O136="","Missing PrimarySkill; ",IF(OR(O136&lt;&gt;LOWER(O136),ISNUMBER(SEARCH(" ",O136))),"PrimarySkill must be lowercase with no spaces; ",""))&amp;IF(AND(OR(B136="repair",B136="bridge"),P136=""),"Repair/Bridge item needs RepairSkill; ","")&amp;IF(AND(OR(B136="repair",B136="bridge"),Q136=""),"Repair/Bridge item needs CommonError; ","")&amp;IF(R136="","ConceptCluster recommended; ","")&amp;IF(AND(U136&lt;&gt;"",V136=""),"ImageAccessibilityNote required when ImageFile is used; ","")&amp;IF(AND(U136&lt;&gt;"",NOT(OR(RIGHT(LOWER(U136),5)=".webp",RIGHT(LOWER(U136),4)=".png",RIGHT(LOWER(U136),4)=".jpg",RIGHT(LOWER(U136),5)=".jpeg"))),"Invalid image extension; ","")&amp;IF(W136="","Missing BossEligible; ",IF(ISNA(MATCH(W136,Lists!$E$2:$E$3,0)),"BossEligible must be Yes or No; ",""))&amp;IF(X136&lt;&gt;"Yes","Correct answer has not been verified; ","")&amp;IF(AA136&lt;&gt;"OK",AA136&amp;"; ","")&amp;IF(AB136&lt;&gt;"OK",AB136&amp;"; ","")&amp;IF(Z136&lt;&gt;"OK",Z136&amp;"; ","")&amp;IF(AND(OR(B136="easyBoss",B136="mediumBoss",B136="finalBoss",B136="legendaryBoss"),W136&lt;&gt;"Yes"),"Boss-pool item should be BossEligible = Yes; ","")))</f>
        <v/>
      </c>
      <c r="AE136" s="11" t="str">
        <f t="shared" si="11"/>
        <v/>
      </c>
    </row>
    <row r="137" spans="1:31" ht="45" customHeight="1">
      <c r="A137" s="15"/>
      <c r="B137" s="15"/>
      <c r="C137" s="15"/>
      <c r="D137" s="12"/>
      <c r="E137" s="12"/>
      <c r="F137" s="12"/>
      <c r="G137" s="12"/>
      <c r="H137" s="12"/>
      <c r="I137" s="15"/>
      <c r="J137" s="12"/>
      <c r="K137" s="12"/>
      <c r="L137" s="12"/>
      <c r="M137" s="12"/>
      <c r="N137" s="12"/>
      <c r="O137" s="13"/>
      <c r="P137" s="13"/>
      <c r="Q137" s="13"/>
      <c r="R137" s="13"/>
      <c r="S137" s="13"/>
      <c r="T137" s="13"/>
      <c r="U137" s="14"/>
      <c r="V137" s="14"/>
      <c r="W137" s="16"/>
      <c r="X137" s="16"/>
      <c r="Y137" s="14"/>
      <c r="Z137" s="17" t="str">
        <f t="shared" si="8"/>
        <v/>
      </c>
      <c r="AA137" s="17" t="str">
        <f t="shared" si="9"/>
        <v/>
      </c>
      <c r="AB137" s="17" t="str">
        <f t="shared" si="10"/>
        <v/>
      </c>
      <c r="AC137" s="17" t="str">
        <f>IF(COUNTA(A137:Y137)=0,"",IF(OR(A137="",B137="",C137="",D137="",E137="",F137="",G137="",H137="",I137="",J137="",K137="",L137="",M137="",N137="",O137="",W137="",X137="",COUNTIF($A$2:$A$301,A137)&gt;1,COUNTIF($D$2:$D$301,D137)&gt;1,ISNA(MATCH(B137,Lists!$A$2:$A$12,0)),ISNA(MATCH(C137,Lists!$B$2:$B$9,0)),ISNA(MATCH(I137,Lists!$C$2:$C$5,0)),ISNA(MATCH(L137,Lists!$D$2:$D$10,0)),ISNA(MATCH(W137,Lists!$E$2:$E$3,0)),X137&lt;&gt;"Yes",K137&lt;&gt;LOWER(K137),ISNUMBER(SEARCH(" ",K137)),O137&lt;&gt;LOWER(O137),ISNUMBER(SEARCH(" ",O137)),AND(OR(B137="repair",B137="bridge"),P137=""),AND(OR(B137="repair",B137="bridge"),Q137=""),AND(U137&lt;&gt;"",V137=""),AND(U137&lt;&gt;"",NOT(OR(RIGHT(LOWER(U137),5)=".webp",RIGHT(LOWER(U137),4)=".png",RIGHT(LOWER(U137),4)=".jpg",RIGHT(LOWER(U137),5)=".jpeg")))),"Needs Fix",IF(OR(LEN(J137)&lt;40,Z137&lt;&gt;"OK",AB137&lt;&gt;"OK",R137="",AND(OR(B137="easyBoss",B137="mediumBoss",B137="finalBoss",B137="legendaryBoss"),W137&lt;&gt;"Yes")),"Warning","Ready")))</f>
        <v/>
      </c>
      <c r="AD137" s="11" t="str">
        <f>IF(AC137="","",IF(AC137="Ready","Ready",IF(A137="","Missing QuestionID; ","")&amp;IF(B137="","Missing Pool; ",IF(ISNA(MATCH(B137,Lists!$A$2:$A$12,0)),"Invalid Pool; ",""))&amp;IF(C137="","Missing Difficulty; ",IF(ISNA(MATCH(C137,Lists!$B$2:$B$9,0)),"Invalid Difficulty; ",""))&amp;IF(D137="","Missing QuestionText; ","")&amp;IF(E137="","Missing OptionA; ","")&amp;IF(F137="","Missing OptionB; ","")&amp;IF(G137="","Missing OptionC; ","")&amp;IF(H137="","Missing OptionD; ","")&amp;IF(I137="","Missing CorrectAnswer; ",IF(ISNA(MATCH(I137,Lists!$C$2:$C$5,0)),"CorrectAnswer must be A, B, C, or D; ",""))&amp;IF(J137="","Missing Feedback; ",IF(LEN(J137)&lt;40,"Feedback may be too short; ",""))&amp;IF(K137="","Missing Tag; ",IF(OR(K137&lt;&gt;LOWER(K137),ISNUMBER(SEARCH(" ",K137))),"Tag must be lowercase with no spaces; ",""))&amp;IF(L137="","Missing Type; ",IF(ISNA(MATCH(L137,Lists!$D$2:$D$10,0)),"Invalid Type; ",""))&amp;IF(M137="","Missing Objective; ","")&amp;IF(N137="","Missing ObjectiveLabel; ","")&amp;IF(O137="","Missing PrimarySkill; ",IF(OR(O137&lt;&gt;LOWER(O137),ISNUMBER(SEARCH(" ",O137))),"PrimarySkill must be lowercase with no spaces; ",""))&amp;IF(AND(OR(B137="repair",B137="bridge"),P137=""),"Repair/Bridge item needs RepairSkill; ","")&amp;IF(AND(OR(B137="repair",B137="bridge"),Q137=""),"Repair/Bridge item needs CommonError; ","")&amp;IF(R137="","ConceptCluster recommended; ","")&amp;IF(AND(U137&lt;&gt;"",V137=""),"ImageAccessibilityNote required when ImageFile is used; ","")&amp;IF(AND(U137&lt;&gt;"",NOT(OR(RIGHT(LOWER(U137),5)=".webp",RIGHT(LOWER(U137),4)=".png",RIGHT(LOWER(U137),4)=".jpg",RIGHT(LOWER(U137),5)=".jpeg"))),"Invalid image extension; ","")&amp;IF(W137="","Missing BossEligible; ",IF(ISNA(MATCH(W137,Lists!$E$2:$E$3,0)),"BossEligible must be Yes or No; ",""))&amp;IF(X137&lt;&gt;"Yes","Correct answer has not been verified; ","")&amp;IF(AA137&lt;&gt;"OK",AA137&amp;"; ","")&amp;IF(AB137&lt;&gt;"OK",AB137&amp;"; ","")&amp;IF(Z137&lt;&gt;"OK",Z137&amp;"; ","")&amp;IF(AND(OR(B137="easyBoss",B137="mediumBoss",B137="finalBoss",B137="legendaryBoss"),W137&lt;&gt;"Yes"),"Boss-pool item should be BossEligible = Yes; ","")))</f>
        <v/>
      </c>
      <c r="AE137" s="11" t="str">
        <f t="shared" si="11"/>
        <v/>
      </c>
    </row>
    <row r="138" spans="1:31" ht="45" customHeight="1">
      <c r="A138" s="15"/>
      <c r="B138" s="15"/>
      <c r="C138" s="15"/>
      <c r="D138" s="12"/>
      <c r="E138" s="12"/>
      <c r="F138" s="12"/>
      <c r="G138" s="12"/>
      <c r="H138" s="12"/>
      <c r="I138" s="15"/>
      <c r="J138" s="12"/>
      <c r="K138" s="12"/>
      <c r="L138" s="12"/>
      <c r="M138" s="12"/>
      <c r="N138" s="12"/>
      <c r="O138" s="13"/>
      <c r="P138" s="13"/>
      <c r="Q138" s="13"/>
      <c r="R138" s="13"/>
      <c r="S138" s="13"/>
      <c r="T138" s="13"/>
      <c r="U138" s="14"/>
      <c r="V138" s="14"/>
      <c r="W138" s="16"/>
      <c r="X138" s="16"/>
      <c r="Y138" s="14"/>
      <c r="Z138" s="17" t="str">
        <f t="shared" si="8"/>
        <v/>
      </c>
      <c r="AA138" s="17" t="str">
        <f t="shared" si="9"/>
        <v/>
      </c>
      <c r="AB138" s="17" t="str">
        <f t="shared" si="10"/>
        <v/>
      </c>
      <c r="AC138" s="17" t="str">
        <f>IF(COUNTA(A138:Y138)=0,"",IF(OR(A138="",B138="",C138="",D138="",E138="",F138="",G138="",H138="",I138="",J138="",K138="",L138="",M138="",N138="",O138="",W138="",X138="",COUNTIF($A$2:$A$301,A138)&gt;1,COUNTIF($D$2:$D$301,D138)&gt;1,ISNA(MATCH(B138,Lists!$A$2:$A$12,0)),ISNA(MATCH(C138,Lists!$B$2:$B$9,0)),ISNA(MATCH(I138,Lists!$C$2:$C$5,0)),ISNA(MATCH(L138,Lists!$D$2:$D$10,0)),ISNA(MATCH(W138,Lists!$E$2:$E$3,0)),X138&lt;&gt;"Yes",K138&lt;&gt;LOWER(K138),ISNUMBER(SEARCH(" ",K138)),O138&lt;&gt;LOWER(O138),ISNUMBER(SEARCH(" ",O138)),AND(OR(B138="repair",B138="bridge"),P138=""),AND(OR(B138="repair",B138="bridge"),Q138=""),AND(U138&lt;&gt;"",V138=""),AND(U138&lt;&gt;"",NOT(OR(RIGHT(LOWER(U138),5)=".webp",RIGHT(LOWER(U138),4)=".png",RIGHT(LOWER(U138),4)=".jpg",RIGHT(LOWER(U138),5)=".jpeg")))),"Needs Fix",IF(OR(LEN(J138)&lt;40,Z138&lt;&gt;"OK",AB138&lt;&gt;"OK",R138="",AND(OR(B138="easyBoss",B138="mediumBoss",B138="finalBoss",B138="legendaryBoss"),W138&lt;&gt;"Yes")),"Warning","Ready")))</f>
        <v/>
      </c>
      <c r="AD138" s="11" t="str">
        <f>IF(AC138="","",IF(AC138="Ready","Ready",IF(A138="","Missing QuestionID; ","")&amp;IF(B138="","Missing Pool; ",IF(ISNA(MATCH(B138,Lists!$A$2:$A$12,0)),"Invalid Pool; ",""))&amp;IF(C138="","Missing Difficulty; ",IF(ISNA(MATCH(C138,Lists!$B$2:$B$9,0)),"Invalid Difficulty; ",""))&amp;IF(D138="","Missing QuestionText; ","")&amp;IF(E138="","Missing OptionA; ","")&amp;IF(F138="","Missing OptionB; ","")&amp;IF(G138="","Missing OptionC; ","")&amp;IF(H138="","Missing OptionD; ","")&amp;IF(I138="","Missing CorrectAnswer; ",IF(ISNA(MATCH(I138,Lists!$C$2:$C$5,0)),"CorrectAnswer must be A, B, C, or D; ",""))&amp;IF(J138="","Missing Feedback; ",IF(LEN(J138)&lt;40,"Feedback may be too short; ",""))&amp;IF(K138="","Missing Tag; ",IF(OR(K138&lt;&gt;LOWER(K138),ISNUMBER(SEARCH(" ",K138))),"Tag must be lowercase with no spaces; ",""))&amp;IF(L138="","Missing Type; ",IF(ISNA(MATCH(L138,Lists!$D$2:$D$10,0)),"Invalid Type; ",""))&amp;IF(M138="","Missing Objective; ","")&amp;IF(N138="","Missing ObjectiveLabel; ","")&amp;IF(O138="","Missing PrimarySkill; ",IF(OR(O138&lt;&gt;LOWER(O138),ISNUMBER(SEARCH(" ",O138))),"PrimarySkill must be lowercase with no spaces; ",""))&amp;IF(AND(OR(B138="repair",B138="bridge"),P138=""),"Repair/Bridge item needs RepairSkill; ","")&amp;IF(AND(OR(B138="repair",B138="bridge"),Q138=""),"Repair/Bridge item needs CommonError; ","")&amp;IF(R138="","ConceptCluster recommended; ","")&amp;IF(AND(U138&lt;&gt;"",V138=""),"ImageAccessibilityNote required when ImageFile is used; ","")&amp;IF(AND(U138&lt;&gt;"",NOT(OR(RIGHT(LOWER(U138),5)=".webp",RIGHT(LOWER(U138),4)=".png",RIGHT(LOWER(U138),4)=".jpg",RIGHT(LOWER(U138),5)=".jpeg"))),"Invalid image extension; ","")&amp;IF(W138="","Missing BossEligible; ",IF(ISNA(MATCH(W138,Lists!$E$2:$E$3,0)),"BossEligible must be Yes or No; ",""))&amp;IF(X138&lt;&gt;"Yes","Correct answer has not been verified; ","")&amp;IF(AA138&lt;&gt;"OK",AA138&amp;"; ","")&amp;IF(AB138&lt;&gt;"OK",AB138&amp;"; ","")&amp;IF(Z138&lt;&gt;"OK",Z138&amp;"; ","")&amp;IF(AND(OR(B138="easyBoss",B138="mediumBoss",B138="finalBoss",B138="legendaryBoss"),W138&lt;&gt;"Yes"),"Boss-pool item should be BossEligible = Yes; ","")))</f>
        <v/>
      </c>
      <c r="AE138" s="11" t="str">
        <f t="shared" si="11"/>
        <v/>
      </c>
    </row>
    <row r="139" spans="1:31" ht="45" customHeight="1">
      <c r="A139" s="15"/>
      <c r="B139" s="15"/>
      <c r="C139" s="15"/>
      <c r="D139" s="12"/>
      <c r="E139" s="12"/>
      <c r="F139" s="12"/>
      <c r="G139" s="12"/>
      <c r="H139" s="12"/>
      <c r="I139" s="15"/>
      <c r="J139" s="12"/>
      <c r="K139" s="12"/>
      <c r="L139" s="12"/>
      <c r="M139" s="12"/>
      <c r="N139" s="12"/>
      <c r="O139" s="13"/>
      <c r="P139" s="13"/>
      <c r="Q139" s="13"/>
      <c r="R139" s="13"/>
      <c r="S139" s="13"/>
      <c r="T139" s="13"/>
      <c r="U139" s="14"/>
      <c r="V139" s="14"/>
      <c r="W139" s="16"/>
      <c r="X139" s="16"/>
      <c r="Y139" s="14"/>
      <c r="Z139" s="17" t="str">
        <f t="shared" si="8"/>
        <v/>
      </c>
      <c r="AA139" s="17" t="str">
        <f t="shared" si="9"/>
        <v/>
      </c>
      <c r="AB139" s="17" t="str">
        <f t="shared" si="10"/>
        <v/>
      </c>
      <c r="AC139" s="17" t="str">
        <f>IF(COUNTA(A139:Y139)=0,"",IF(OR(A139="",B139="",C139="",D139="",E139="",F139="",G139="",H139="",I139="",J139="",K139="",L139="",M139="",N139="",O139="",W139="",X139="",COUNTIF($A$2:$A$301,A139)&gt;1,COUNTIF($D$2:$D$301,D139)&gt;1,ISNA(MATCH(B139,Lists!$A$2:$A$12,0)),ISNA(MATCH(C139,Lists!$B$2:$B$9,0)),ISNA(MATCH(I139,Lists!$C$2:$C$5,0)),ISNA(MATCH(L139,Lists!$D$2:$D$10,0)),ISNA(MATCH(W139,Lists!$E$2:$E$3,0)),X139&lt;&gt;"Yes",K139&lt;&gt;LOWER(K139),ISNUMBER(SEARCH(" ",K139)),O139&lt;&gt;LOWER(O139),ISNUMBER(SEARCH(" ",O139)),AND(OR(B139="repair",B139="bridge"),P139=""),AND(OR(B139="repair",B139="bridge"),Q139=""),AND(U139&lt;&gt;"",V139=""),AND(U139&lt;&gt;"",NOT(OR(RIGHT(LOWER(U139),5)=".webp",RIGHT(LOWER(U139),4)=".png",RIGHT(LOWER(U139),4)=".jpg",RIGHT(LOWER(U139),5)=".jpeg")))),"Needs Fix",IF(OR(LEN(J139)&lt;40,Z139&lt;&gt;"OK",AB139&lt;&gt;"OK",R139="",AND(OR(B139="easyBoss",B139="mediumBoss",B139="finalBoss",B139="legendaryBoss"),W139&lt;&gt;"Yes")),"Warning","Ready")))</f>
        <v/>
      </c>
      <c r="AD139" s="11" t="str">
        <f>IF(AC139="","",IF(AC139="Ready","Ready",IF(A139="","Missing QuestionID; ","")&amp;IF(B139="","Missing Pool; ",IF(ISNA(MATCH(B139,Lists!$A$2:$A$12,0)),"Invalid Pool; ",""))&amp;IF(C139="","Missing Difficulty; ",IF(ISNA(MATCH(C139,Lists!$B$2:$B$9,0)),"Invalid Difficulty; ",""))&amp;IF(D139="","Missing QuestionText; ","")&amp;IF(E139="","Missing OptionA; ","")&amp;IF(F139="","Missing OptionB; ","")&amp;IF(G139="","Missing OptionC; ","")&amp;IF(H139="","Missing OptionD; ","")&amp;IF(I139="","Missing CorrectAnswer; ",IF(ISNA(MATCH(I139,Lists!$C$2:$C$5,0)),"CorrectAnswer must be A, B, C, or D; ",""))&amp;IF(J139="","Missing Feedback; ",IF(LEN(J139)&lt;40,"Feedback may be too short; ",""))&amp;IF(K139="","Missing Tag; ",IF(OR(K139&lt;&gt;LOWER(K139),ISNUMBER(SEARCH(" ",K139))),"Tag must be lowercase with no spaces; ",""))&amp;IF(L139="","Missing Type; ",IF(ISNA(MATCH(L139,Lists!$D$2:$D$10,0)),"Invalid Type; ",""))&amp;IF(M139="","Missing Objective; ","")&amp;IF(N139="","Missing ObjectiveLabel; ","")&amp;IF(O139="","Missing PrimarySkill; ",IF(OR(O139&lt;&gt;LOWER(O139),ISNUMBER(SEARCH(" ",O139))),"PrimarySkill must be lowercase with no spaces; ",""))&amp;IF(AND(OR(B139="repair",B139="bridge"),P139=""),"Repair/Bridge item needs RepairSkill; ","")&amp;IF(AND(OR(B139="repair",B139="bridge"),Q139=""),"Repair/Bridge item needs CommonError; ","")&amp;IF(R139="","ConceptCluster recommended; ","")&amp;IF(AND(U139&lt;&gt;"",V139=""),"ImageAccessibilityNote required when ImageFile is used; ","")&amp;IF(AND(U139&lt;&gt;"",NOT(OR(RIGHT(LOWER(U139),5)=".webp",RIGHT(LOWER(U139),4)=".png",RIGHT(LOWER(U139),4)=".jpg",RIGHT(LOWER(U139),5)=".jpeg"))),"Invalid image extension; ","")&amp;IF(W139="","Missing BossEligible; ",IF(ISNA(MATCH(W139,Lists!$E$2:$E$3,0)),"BossEligible must be Yes or No; ",""))&amp;IF(X139&lt;&gt;"Yes","Correct answer has not been verified; ","")&amp;IF(AA139&lt;&gt;"OK",AA139&amp;"; ","")&amp;IF(AB139&lt;&gt;"OK",AB139&amp;"; ","")&amp;IF(Z139&lt;&gt;"OK",Z139&amp;"; ","")&amp;IF(AND(OR(B139="easyBoss",B139="mediumBoss",B139="finalBoss",B139="legendaryBoss"),W139&lt;&gt;"Yes"),"Boss-pool item should be BossEligible = Yes; ","")))</f>
        <v/>
      </c>
      <c r="AE139" s="11" t="str">
        <f t="shared" si="11"/>
        <v/>
      </c>
    </row>
    <row r="140" spans="1:31" ht="45" customHeight="1">
      <c r="A140" s="15"/>
      <c r="B140" s="15"/>
      <c r="C140" s="15"/>
      <c r="D140" s="12"/>
      <c r="E140" s="12"/>
      <c r="F140" s="12"/>
      <c r="G140" s="12"/>
      <c r="H140" s="12"/>
      <c r="I140" s="15"/>
      <c r="J140" s="12"/>
      <c r="K140" s="12"/>
      <c r="L140" s="12"/>
      <c r="M140" s="12"/>
      <c r="N140" s="12"/>
      <c r="O140" s="13"/>
      <c r="P140" s="13"/>
      <c r="Q140" s="13"/>
      <c r="R140" s="13"/>
      <c r="S140" s="13"/>
      <c r="T140" s="13"/>
      <c r="U140" s="14"/>
      <c r="V140" s="14"/>
      <c r="W140" s="16"/>
      <c r="X140" s="16"/>
      <c r="Y140" s="14"/>
      <c r="Z140" s="17" t="str">
        <f t="shared" si="8"/>
        <v/>
      </c>
      <c r="AA140" s="17" t="str">
        <f t="shared" si="9"/>
        <v/>
      </c>
      <c r="AB140" s="17" t="str">
        <f t="shared" si="10"/>
        <v/>
      </c>
      <c r="AC140" s="17" t="str">
        <f>IF(COUNTA(A140:Y140)=0,"",IF(OR(A140="",B140="",C140="",D140="",E140="",F140="",G140="",H140="",I140="",J140="",K140="",L140="",M140="",N140="",O140="",W140="",X140="",COUNTIF($A$2:$A$301,A140)&gt;1,COUNTIF($D$2:$D$301,D140)&gt;1,ISNA(MATCH(B140,Lists!$A$2:$A$12,0)),ISNA(MATCH(C140,Lists!$B$2:$B$9,0)),ISNA(MATCH(I140,Lists!$C$2:$C$5,0)),ISNA(MATCH(L140,Lists!$D$2:$D$10,0)),ISNA(MATCH(W140,Lists!$E$2:$E$3,0)),X140&lt;&gt;"Yes",K140&lt;&gt;LOWER(K140),ISNUMBER(SEARCH(" ",K140)),O140&lt;&gt;LOWER(O140),ISNUMBER(SEARCH(" ",O140)),AND(OR(B140="repair",B140="bridge"),P140=""),AND(OR(B140="repair",B140="bridge"),Q140=""),AND(U140&lt;&gt;"",V140=""),AND(U140&lt;&gt;"",NOT(OR(RIGHT(LOWER(U140),5)=".webp",RIGHT(LOWER(U140),4)=".png",RIGHT(LOWER(U140),4)=".jpg",RIGHT(LOWER(U140),5)=".jpeg")))),"Needs Fix",IF(OR(LEN(J140)&lt;40,Z140&lt;&gt;"OK",AB140&lt;&gt;"OK",R140="",AND(OR(B140="easyBoss",B140="mediumBoss",B140="finalBoss",B140="legendaryBoss"),W140&lt;&gt;"Yes")),"Warning","Ready")))</f>
        <v/>
      </c>
      <c r="AD140" s="11" t="str">
        <f>IF(AC140="","",IF(AC140="Ready","Ready",IF(A140="","Missing QuestionID; ","")&amp;IF(B140="","Missing Pool; ",IF(ISNA(MATCH(B140,Lists!$A$2:$A$12,0)),"Invalid Pool; ",""))&amp;IF(C140="","Missing Difficulty; ",IF(ISNA(MATCH(C140,Lists!$B$2:$B$9,0)),"Invalid Difficulty; ",""))&amp;IF(D140="","Missing QuestionText; ","")&amp;IF(E140="","Missing OptionA; ","")&amp;IF(F140="","Missing OptionB; ","")&amp;IF(G140="","Missing OptionC; ","")&amp;IF(H140="","Missing OptionD; ","")&amp;IF(I140="","Missing CorrectAnswer; ",IF(ISNA(MATCH(I140,Lists!$C$2:$C$5,0)),"CorrectAnswer must be A, B, C, or D; ",""))&amp;IF(J140="","Missing Feedback; ",IF(LEN(J140)&lt;40,"Feedback may be too short; ",""))&amp;IF(K140="","Missing Tag; ",IF(OR(K140&lt;&gt;LOWER(K140),ISNUMBER(SEARCH(" ",K140))),"Tag must be lowercase with no spaces; ",""))&amp;IF(L140="","Missing Type; ",IF(ISNA(MATCH(L140,Lists!$D$2:$D$10,0)),"Invalid Type; ",""))&amp;IF(M140="","Missing Objective; ","")&amp;IF(N140="","Missing ObjectiveLabel; ","")&amp;IF(O140="","Missing PrimarySkill; ",IF(OR(O140&lt;&gt;LOWER(O140),ISNUMBER(SEARCH(" ",O140))),"PrimarySkill must be lowercase with no spaces; ",""))&amp;IF(AND(OR(B140="repair",B140="bridge"),P140=""),"Repair/Bridge item needs RepairSkill; ","")&amp;IF(AND(OR(B140="repair",B140="bridge"),Q140=""),"Repair/Bridge item needs CommonError; ","")&amp;IF(R140="","ConceptCluster recommended; ","")&amp;IF(AND(U140&lt;&gt;"",V140=""),"ImageAccessibilityNote required when ImageFile is used; ","")&amp;IF(AND(U140&lt;&gt;"",NOT(OR(RIGHT(LOWER(U140),5)=".webp",RIGHT(LOWER(U140),4)=".png",RIGHT(LOWER(U140),4)=".jpg",RIGHT(LOWER(U140),5)=".jpeg"))),"Invalid image extension; ","")&amp;IF(W140="","Missing BossEligible; ",IF(ISNA(MATCH(W140,Lists!$E$2:$E$3,0)),"BossEligible must be Yes or No; ",""))&amp;IF(X140&lt;&gt;"Yes","Correct answer has not been verified; ","")&amp;IF(AA140&lt;&gt;"OK",AA140&amp;"; ","")&amp;IF(AB140&lt;&gt;"OK",AB140&amp;"; ","")&amp;IF(Z140&lt;&gt;"OK",Z140&amp;"; ","")&amp;IF(AND(OR(B140="easyBoss",B140="mediumBoss",B140="finalBoss",B140="legendaryBoss"),W140&lt;&gt;"Yes"),"Boss-pool item should be BossEligible = Yes; ","")))</f>
        <v/>
      </c>
      <c r="AE140" s="11" t="str">
        <f t="shared" si="11"/>
        <v/>
      </c>
    </row>
    <row r="141" spans="1:31" ht="45" customHeight="1">
      <c r="A141" s="15"/>
      <c r="B141" s="15"/>
      <c r="C141" s="15"/>
      <c r="D141" s="12"/>
      <c r="E141" s="12"/>
      <c r="F141" s="12"/>
      <c r="G141" s="12"/>
      <c r="H141" s="12"/>
      <c r="I141" s="15"/>
      <c r="J141" s="12"/>
      <c r="K141" s="12"/>
      <c r="L141" s="12"/>
      <c r="M141" s="12"/>
      <c r="N141" s="12"/>
      <c r="O141" s="13"/>
      <c r="P141" s="13"/>
      <c r="Q141" s="13"/>
      <c r="R141" s="13"/>
      <c r="S141" s="13"/>
      <c r="T141" s="13"/>
      <c r="U141" s="14"/>
      <c r="V141" s="14"/>
      <c r="W141" s="16"/>
      <c r="X141" s="16"/>
      <c r="Y141" s="14"/>
      <c r="Z141" s="17" t="str">
        <f t="shared" si="8"/>
        <v/>
      </c>
      <c r="AA141" s="17" t="str">
        <f t="shared" si="9"/>
        <v/>
      </c>
      <c r="AB141" s="17" t="str">
        <f t="shared" si="10"/>
        <v/>
      </c>
      <c r="AC141" s="17" t="str">
        <f>IF(COUNTA(A141:Y141)=0,"",IF(OR(A141="",B141="",C141="",D141="",E141="",F141="",G141="",H141="",I141="",J141="",K141="",L141="",M141="",N141="",O141="",W141="",X141="",COUNTIF($A$2:$A$301,A141)&gt;1,COUNTIF($D$2:$D$301,D141)&gt;1,ISNA(MATCH(B141,Lists!$A$2:$A$12,0)),ISNA(MATCH(C141,Lists!$B$2:$B$9,0)),ISNA(MATCH(I141,Lists!$C$2:$C$5,0)),ISNA(MATCH(L141,Lists!$D$2:$D$10,0)),ISNA(MATCH(W141,Lists!$E$2:$E$3,0)),X141&lt;&gt;"Yes",K141&lt;&gt;LOWER(K141),ISNUMBER(SEARCH(" ",K141)),O141&lt;&gt;LOWER(O141),ISNUMBER(SEARCH(" ",O141)),AND(OR(B141="repair",B141="bridge"),P141=""),AND(OR(B141="repair",B141="bridge"),Q141=""),AND(U141&lt;&gt;"",V141=""),AND(U141&lt;&gt;"",NOT(OR(RIGHT(LOWER(U141),5)=".webp",RIGHT(LOWER(U141),4)=".png",RIGHT(LOWER(U141),4)=".jpg",RIGHT(LOWER(U141),5)=".jpeg")))),"Needs Fix",IF(OR(LEN(J141)&lt;40,Z141&lt;&gt;"OK",AB141&lt;&gt;"OK",R141="",AND(OR(B141="easyBoss",B141="mediumBoss",B141="finalBoss",B141="legendaryBoss"),W141&lt;&gt;"Yes")),"Warning","Ready")))</f>
        <v/>
      </c>
      <c r="AD141" s="11" t="str">
        <f>IF(AC141="","",IF(AC141="Ready","Ready",IF(A141="","Missing QuestionID; ","")&amp;IF(B141="","Missing Pool; ",IF(ISNA(MATCH(B141,Lists!$A$2:$A$12,0)),"Invalid Pool; ",""))&amp;IF(C141="","Missing Difficulty; ",IF(ISNA(MATCH(C141,Lists!$B$2:$B$9,0)),"Invalid Difficulty; ",""))&amp;IF(D141="","Missing QuestionText; ","")&amp;IF(E141="","Missing OptionA; ","")&amp;IF(F141="","Missing OptionB; ","")&amp;IF(G141="","Missing OptionC; ","")&amp;IF(H141="","Missing OptionD; ","")&amp;IF(I141="","Missing CorrectAnswer; ",IF(ISNA(MATCH(I141,Lists!$C$2:$C$5,0)),"CorrectAnswer must be A, B, C, or D; ",""))&amp;IF(J141="","Missing Feedback; ",IF(LEN(J141)&lt;40,"Feedback may be too short; ",""))&amp;IF(K141="","Missing Tag; ",IF(OR(K141&lt;&gt;LOWER(K141),ISNUMBER(SEARCH(" ",K141))),"Tag must be lowercase with no spaces; ",""))&amp;IF(L141="","Missing Type; ",IF(ISNA(MATCH(L141,Lists!$D$2:$D$10,0)),"Invalid Type; ",""))&amp;IF(M141="","Missing Objective; ","")&amp;IF(N141="","Missing ObjectiveLabel; ","")&amp;IF(O141="","Missing PrimarySkill; ",IF(OR(O141&lt;&gt;LOWER(O141),ISNUMBER(SEARCH(" ",O141))),"PrimarySkill must be lowercase with no spaces; ",""))&amp;IF(AND(OR(B141="repair",B141="bridge"),P141=""),"Repair/Bridge item needs RepairSkill; ","")&amp;IF(AND(OR(B141="repair",B141="bridge"),Q141=""),"Repair/Bridge item needs CommonError; ","")&amp;IF(R141="","ConceptCluster recommended; ","")&amp;IF(AND(U141&lt;&gt;"",V141=""),"ImageAccessibilityNote required when ImageFile is used; ","")&amp;IF(AND(U141&lt;&gt;"",NOT(OR(RIGHT(LOWER(U141),5)=".webp",RIGHT(LOWER(U141),4)=".png",RIGHT(LOWER(U141),4)=".jpg",RIGHT(LOWER(U141),5)=".jpeg"))),"Invalid image extension; ","")&amp;IF(W141="","Missing BossEligible; ",IF(ISNA(MATCH(W141,Lists!$E$2:$E$3,0)),"BossEligible must be Yes or No; ",""))&amp;IF(X141&lt;&gt;"Yes","Correct answer has not been verified; ","")&amp;IF(AA141&lt;&gt;"OK",AA141&amp;"; ","")&amp;IF(AB141&lt;&gt;"OK",AB141&amp;"; ","")&amp;IF(Z141&lt;&gt;"OK",Z141&amp;"; ","")&amp;IF(AND(OR(B141="easyBoss",B141="mediumBoss",B141="finalBoss",B141="legendaryBoss"),W141&lt;&gt;"Yes"),"Boss-pool item should be BossEligible = Yes; ","")))</f>
        <v/>
      </c>
      <c r="AE141" s="11" t="str">
        <f t="shared" si="11"/>
        <v/>
      </c>
    </row>
    <row r="142" spans="1:31" ht="45" customHeight="1">
      <c r="A142" s="15"/>
      <c r="B142" s="15"/>
      <c r="C142" s="15"/>
      <c r="D142" s="12"/>
      <c r="E142" s="12"/>
      <c r="F142" s="12"/>
      <c r="G142" s="12"/>
      <c r="H142" s="12"/>
      <c r="I142" s="15"/>
      <c r="J142" s="12"/>
      <c r="K142" s="12"/>
      <c r="L142" s="12"/>
      <c r="M142" s="12"/>
      <c r="N142" s="12"/>
      <c r="O142" s="13"/>
      <c r="P142" s="13"/>
      <c r="Q142" s="13"/>
      <c r="R142" s="13"/>
      <c r="S142" s="13"/>
      <c r="T142" s="13"/>
      <c r="U142" s="14"/>
      <c r="V142" s="14"/>
      <c r="W142" s="16"/>
      <c r="X142" s="16"/>
      <c r="Y142" s="14"/>
      <c r="Z142" s="17" t="str">
        <f t="shared" si="8"/>
        <v/>
      </c>
      <c r="AA142" s="17" t="str">
        <f t="shared" si="9"/>
        <v/>
      </c>
      <c r="AB142" s="17" t="str">
        <f t="shared" si="10"/>
        <v/>
      </c>
      <c r="AC142" s="17" t="str">
        <f>IF(COUNTA(A142:Y142)=0,"",IF(OR(A142="",B142="",C142="",D142="",E142="",F142="",G142="",H142="",I142="",J142="",K142="",L142="",M142="",N142="",O142="",W142="",X142="",COUNTIF($A$2:$A$301,A142)&gt;1,COUNTIF($D$2:$D$301,D142)&gt;1,ISNA(MATCH(B142,Lists!$A$2:$A$12,0)),ISNA(MATCH(C142,Lists!$B$2:$B$9,0)),ISNA(MATCH(I142,Lists!$C$2:$C$5,0)),ISNA(MATCH(L142,Lists!$D$2:$D$10,0)),ISNA(MATCH(W142,Lists!$E$2:$E$3,0)),X142&lt;&gt;"Yes",K142&lt;&gt;LOWER(K142),ISNUMBER(SEARCH(" ",K142)),O142&lt;&gt;LOWER(O142),ISNUMBER(SEARCH(" ",O142)),AND(OR(B142="repair",B142="bridge"),P142=""),AND(OR(B142="repair",B142="bridge"),Q142=""),AND(U142&lt;&gt;"",V142=""),AND(U142&lt;&gt;"",NOT(OR(RIGHT(LOWER(U142),5)=".webp",RIGHT(LOWER(U142),4)=".png",RIGHT(LOWER(U142),4)=".jpg",RIGHT(LOWER(U142),5)=".jpeg")))),"Needs Fix",IF(OR(LEN(J142)&lt;40,Z142&lt;&gt;"OK",AB142&lt;&gt;"OK",R142="",AND(OR(B142="easyBoss",B142="mediumBoss",B142="finalBoss",B142="legendaryBoss"),W142&lt;&gt;"Yes")),"Warning","Ready")))</f>
        <v/>
      </c>
      <c r="AD142" s="11" t="str">
        <f>IF(AC142="","",IF(AC142="Ready","Ready",IF(A142="","Missing QuestionID; ","")&amp;IF(B142="","Missing Pool; ",IF(ISNA(MATCH(B142,Lists!$A$2:$A$12,0)),"Invalid Pool; ",""))&amp;IF(C142="","Missing Difficulty; ",IF(ISNA(MATCH(C142,Lists!$B$2:$B$9,0)),"Invalid Difficulty; ",""))&amp;IF(D142="","Missing QuestionText; ","")&amp;IF(E142="","Missing OptionA; ","")&amp;IF(F142="","Missing OptionB; ","")&amp;IF(G142="","Missing OptionC; ","")&amp;IF(H142="","Missing OptionD; ","")&amp;IF(I142="","Missing CorrectAnswer; ",IF(ISNA(MATCH(I142,Lists!$C$2:$C$5,0)),"CorrectAnswer must be A, B, C, or D; ",""))&amp;IF(J142="","Missing Feedback; ",IF(LEN(J142)&lt;40,"Feedback may be too short; ",""))&amp;IF(K142="","Missing Tag; ",IF(OR(K142&lt;&gt;LOWER(K142),ISNUMBER(SEARCH(" ",K142))),"Tag must be lowercase with no spaces; ",""))&amp;IF(L142="","Missing Type; ",IF(ISNA(MATCH(L142,Lists!$D$2:$D$10,0)),"Invalid Type; ",""))&amp;IF(M142="","Missing Objective; ","")&amp;IF(N142="","Missing ObjectiveLabel; ","")&amp;IF(O142="","Missing PrimarySkill; ",IF(OR(O142&lt;&gt;LOWER(O142),ISNUMBER(SEARCH(" ",O142))),"PrimarySkill must be lowercase with no spaces; ",""))&amp;IF(AND(OR(B142="repair",B142="bridge"),P142=""),"Repair/Bridge item needs RepairSkill; ","")&amp;IF(AND(OR(B142="repair",B142="bridge"),Q142=""),"Repair/Bridge item needs CommonError; ","")&amp;IF(R142="","ConceptCluster recommended; ","")&amp;IF(AND(U142&lt;&gt;"",V142=""),"ImageAccessibilityNote required when ImageFile is used; ","")&amp;IF(AND(U142&lt;&gt;"",NOT(OR(RIGHT(LOWER(U142),5)=".webp",RIGHT(LOWER(U142),4)=".png",RIGHT(LOWER(U142),4)=".jpg",RIGHT(LOWER(U142),5)=".jpeg"))),"Invalid image extension; ","")&amp;IF(W142="","Missing BossEligible; ",IF(ISNA(MATCH(W142,Lists!$E$2:$E$3,0)),"BossEligible must be Yes or No; ",""))&amp;IF(X142&lt;&gt;"Yes","Correct answer has not been verified; ","")&amp;IF(AA142&lt;&gt;"OK",AA142&amp;"; ","")&amp;IF(AB142&lt;&gt;"OK",AB142&amp;"; ","")&amp;IF(Z142&lt;&gt;"OK",Z142&amp;"; ","")&amp;IF(AND(OR(B142="easyBoss",B142="mediumBoss",B142="finalBoss",B142="legendaryBoss"),W142&lt;&gt;"Yes"),"Boss-pool item should be BossEligible = Yes; ","")))</f>
        <v/>
      </c>
      <c r="AE142" s="11" t="str">
        <f t="shared" si="11"/>
        <v/>
      </c>
    </row>
    <row r="143" spans="1:31" ht="45" customHeight="1">
      <c r="A143" s="15"/>
      <c r="B143" s="15"/>
      <c r="C143" s="15"/>
      <c r="D143" s="12"/>
      <c r="E143" s="12"/>
      <c r="F143" s="12"/>
      <c r="G143" s="12"/>
      <c r="H143" s="12"/>
      <c r="I143" s="15"/>
      <c r="J143" s="12"/>
      <c r="K143" s="12"/>
      <c r="L143" s="12"/>
      <c r="M143" s="12"/>
      <c r="N143" s="12"/>
      <c r="O143" s="13"/>
      <c r="P143" s="13"/>
      <c r="Q143" s="13"/>
      <c r="R143" s="13"/>
      <c r="S143" s="13"/>
      <c r="T143" s="13"/>
      <c r="U143" s="14"/>
      <c r="V143" s="14"/>
      <c r="W143" s="16"/>
      <c r="X143" s="16"/>
      <c r="Y143" s="14"/>
      <c r="Z143" s="17" t="str">
        <f t="shared" si="8"/>
        <v/>
      </c>
      <c r="AA143" s="17" t="str">
        <f t="shared" si="9"/>
        <v/>
      </c>
      <c r="AB143" s="17" t="str">
        <f t="shared" si="10"/>
        <v/>
      </c>
      <c r="AC143" s="17" t="str">
        <f>IF(COUNTA(A143:Y143)=0,"",IF(OR(A143="",B143="",C143="",D143="",E143="",F143="",G143="",H143="",I143="",J143="",K143="",L143="",M143="",N143="",O143="",W143="",X143="",COUNTIF($A$2:$A$301,A143)&gt;1,COUNTIF($D$2:$D$301,D143)&gt;1,ISNA(MATCH(B143,Lists!$A$2:$A$12,0)),ISNA(MATCH(C143,Lists!$B$2:$B$9,0)),ISNA(MATCH(I143,Lists!$C$2:$C$5,0)),ISNA(MATCH(L143,Lists!$D$2:$D$10,0)),ISNA(MATCH(W143,Lists!$E$2:$E$3,0)),X143&lt;&gt;"Yes",K143&lt;&gt;LOWER(K143),ISNUMBER(SEARCH(" ",K143)),O143&lt;&gt;LOWER(O143),ISNUMBER(SEARCH(" ",O143)),AND(OR(B143="repair",B143="bridge"),P143=""),AND(OR(B143="repair",B143="bridge"),Q143=""),AND(U143&lt;&gt;"",V143=""),AND(U143&lt;&gt;"",NOT(OR(RIGHT(LOWER(U143),5)=".webp",RIGHT(LOWER(U143),4)=".png",RIGHT(LOWER(U143),4)=".jpg",RIGHT(LOWER(U143),5)=".jpeg")))),"Needs Fix",IF(OR(LEN(J143)&lt;40,Z143&lt;&gt;"OK",AB143&lt;&gt;"OK",R143="",AND(OR(B143="easyBoss",B143="mediumBoss",B143="finalBoss",B143="legendaryBoss"),W143&lt;&gt;"Yes")),"Warning","Ready")))</f>
        <v/>
      </c>
      <c r="AD143" s="11" t="str">
        <f>IF(AC143="","",IF(AC143="Ready","Ready",IF(A143="","Missing QuestionID; ","")&amp;IF(B143="","Missing Pool; ",IF(ISNA(MATCH(B143,Lists!$A$2:$A$12,0)),"Invalid Pool; ",""))&amp;IF(C143="","Missing Difficulty; ",IF(ISNA(MATCH(C143,Lists!$B$2:$B$9,0)),"Invalid Difficulty; ",""))&amp;IF(D143="","Missing QuestionText; ","")&amp;IF(E143="","Missing OptionA; ","")&amp;IF(F143="","Missing OptionB; ","")&amp;IF(G143="","Missing OptionC; ","")&amp;IF(H143="","Missing OptionD; ","")&amp;IF(I143="","Missing CorrectAnswer; ",IF(ISNA(MATCH(I143,Lists!$C$2:$C$5,0)),"CorrectAnswer must be A, B, C, or D; ",""))&amp;IF(J143="","Missing Feedback; ",IF(LEN(J143)&lt;40,"Feedback may be too short; ",""))&amp;IF(K143="","Missing Tag; ",IF(OR(K143&lt;&gt;LOWER(K143),ISNUMBER(SEARCH(" ",K143))),"Tag must be lowercase with no spaces; ",""))&amp;IF(L143="","Missing Type; ",IF(ISNA(MATCH(L143,Lists!$D$2:$D$10,0)),"Invalid Type; ",""))&amp;IF(M143="","Missing Objective; ","")&amp;IF(N143="","Missing ObjectiveLabel; ","")&amp;IF(O143="","Missing PrimarySkill; ",IF(OR(O143&lt;&gt;LOWER(O143),ISNUMBER(SEARCH(" ",O143))),"PrimarySkill must be lowercase with no spaces; ",""))&amp;IF(AND(OR(B143="repair",B143="bridge"),P143=""),"Repair/Bridge item needs RepairSkill; ","")&amp;IF(AND(OR(B143="repair",B143="bridge"),Q143=""),"Repair/Bridge item needs CommonError; ","")&amp;IF(R143="","ConceptCluster recommended; ","")&amp;IF(AND(U143&lt;&gt;"",V143=""),"ImageAccessibilityNote required when ImageFile is used; ","")&amp;IF(AND(U143&lt;&gt;"",NOT(OR(RIGHT(LOWER(U143),5)=".webp",RIGHT(LOWER(U143),4)=".png",RIGHT(LOWER(U143),4)=".jpg",RIGHT(LOWER(U143),5)=".jpeg"))),"Invalid image extension; ","")&amp;IF(W143="","Missing BossEligible; ",IF(ISNA(MATCH(W143,Lists!$E$2:$E$3,0)),"BossEligible must be Yes or No; ",""))&amp;IF(X143&lt;&gt;"Yes","Correct answer has not been verified; ","")&amp;IF(AA143&lt;&gt;"OK",AA143&amp;"; ","")&amp;IF(AB143&lt;&gt;"OK",AB143&amp;"; ","")&amp;IF(Z143&lt;&gt;"OK",Z143&amp;"; ","")&amp;IF(AND(OR(B143="easyBoss",B143="mediumBoss",B143="finalBoss",B143="legendaryBoss"),W143&lt;&gt;"Yes"),"Boss-pool item should be BossEligible = Yes; ","")))</f>
        <v/>
      </c>
      <c r="AE143" s="11" t="str">
        <f t="shared" si="11"/>
        <v/>
      </c>
    </row>
    <row r="144" spans="1:31" ht="45" customHeight="1">
      <c r="A144" s="15"/>
      <c r="B144" s="15"/>
      <c r="C144" s="15"/>
      <c r="D144" s="12"/>
      <c r="E144" s="12"/>
      <c r="F144" s="12"/>
      <c r="G144" s="12"/>
      <c r="H144" s="12"/>
      <c r="I144" s="15"/>
      <c r="J144" s="12"/>
      <c r="K144" s="12"/>
      <c r="L144" s="12"/>
      <c r="M144" s="12"/>
      <c r="N144" s="12"/>
      <c r="O144" s="13"/>
      <c r="P144" s="13"/>
      <c r="Q144" s="13"/>
      <c r="R144" s="13"/>
      <c r="S144" s="13"/>
      <c r="T144" s="13"/>
      <c r="U144" s="14"/>
      <c r="V144" s="14"/>
      <c r="W144" s="16"/>
      <c r="X144" s="16"/>
      <c r="Y144" s="14"/>
      <c r="Z144" s="17" t="str">
        <f t="shared" si="8"/>
        <v/>
      </c>
      <c r="AA144" s="17" t="str">
        <f t="shared" si="9"/>
        <v/>
      </c>
      <c r="AB144" s="17" t="str">
        <f t="shared" si="10"/>
        <v/>
      </c>
      <c r="AC144" s="17" t="str">
        <f>IF(COUNTA(A144:Y144)=0,"",IF(OR(A144="",B144="",C144="",D144="",E144="",F144="",G144="",H144="",I144="",J144="",K144="",L144="",M144="",N144="",O144="",W144="",X144="",COUNTIF($A$2:$A$301,A144)&gt;1,COUNTIF($D$2:$D$301,D144)&gt;1,ISNA(MATCH(B144,Lists!$A$2:$A$12,0)),ISNA(MATCH(C144,Lists!$B$2:$B$9,0)),ISNA(MATCH(I144,Lists!$C$2:$C$5,0)),ISNA(MATCH(L144,Lists!$D$2:$D$10,0)),ISNA(MATCH(W144,Lists!$E$2:$E$3,0)),X144&lt;&gt;"Yes",K144&lt;&gt;LOWER(K144),ISNUMBER(SEARCH(" ",K144)),O144&lt;&gt;LOWER(O144),ISNUMBER(SEARCH(" ",O144)),AND(OR(B144="repair",B144="bridge"),P144=""),AND(OR(B144="repair",B144="bridge"),Q144=""),AND(U144&lt;&gt;"",V144=""),AND(U144&lt;&gt;"",NOT(OR(RIGHT(LOWER(U144),5)=".webp",RIGHT(LOWER(U144),4)=".png",RIGHT(LOWER(U144),4)=".jpg",RIGHT(LOWER(U144),5)=".jpeg")))),"Needs Fix",IF(OR(LEN(J144)&lt;40,Z144&lt;&gt;"OK",AB144&lt;&gt;"OK",R144="",AND(OR(B144="easyBoss",B144="mediumBoss",B144="finalBoss",B144="legendaryBoss"),W144&lt;&gt;"Yes")),"Warning","Ready")))</f>
        <v/>
      </c>
      <c r="AD144" s="11" t="str">
        <f>IF(AC144="","",IF(AC144="Ready","Ready",IF(A144="","Missing QuestionID; ","")&amp;IF(B144="","Missing Pool; ",IF(ISNA(MATCH(B144,Lists!$A$2:$A$12,0)),"Invalid Pool; ",""))&amp;IF(C144="","Missing Difficulty; ",IF(ISNA(MATCH(C144,Lists!$B$2:$B$9,0)),"Invalid Difficulty; ",""))&amp;IF(D144="","Missing QuestionText; ","")&amp;IF(E144="","Missing OptionA; ","")&amp;IF(F144="","Missing OptionB; ","")&amp;IF(G144="","Missing OptionC; ","")&amp;IF(H144="","Missing OptionD; ","")&amp;IF(I144="","Missing CorrectAnswer; ",IF(ISNA(MATCH(I144,Lists!$C$2:$C$5,0)),"CorrectAnswer must be A, B, C, or D; ",""))&amp;IF(J144="","Missing Feedback; ",IF(LEN(J144)&lt;40,"Feedback may be too short; ",""))&amp;IF(K144="","Missing Tag; ",IF(OR(K144&lt;&gt;LOWER(K144),ISNUMBER(SEARCH(" ",K144))),"Tag must be lowercase with no spaces; ",""))&amp;IF(L144="","Missing Type; ",IF(ISNA(MATCH(L144,Lists!$D$2:$D$10,0)),"Invalid Type; ",""))&amp;IF(M144="","Missing Objective; ","")&amp;IF(N144="","Missing ObjectiveLabel; ","")&amp;IF(O144="","Missing PrimarySkill; ",IF(OR(O144&lt;&gt;LOWER(O144),ISNUMBER(SEARCH(" ",O144))),"PrimarySkill must be lowercase with no spaces; ",""))&amp;IF(AND(OR(B144="repair",B144="bridge"),P144=""),"Repair/Bridge item needs RepairSkill; ","")&amp;IF(AND(OR(B144="repair",B144="bridge"),Q144=""),"Repair/Bridge item needs CommonError; ","")&amp;IF(R144="","ConceptCluster recommended; ","")&amp;IF(AND(U144&lt;&gt;"",V144=""),"ImageAccessibilityNote required when ImageFile is used; ","")&amp;IF(AND(U144&lt;&gt;"",NOT(OR(RIGHT(LOWER(U144),5)=".webp",RIGHT(LOWER(U144),4)=".png",RIGHT(LOWER(U144),4)=".jpg",RIGHT(LOWER(U144),5)=".jpeg"))),"Invalid image extension; ","")&amp;IF(W144="","Missing BossEligible; ",IF(ISNA(MATCH(W144,Lists!$E$2:$E$3,0)),"BossEligible must be Yes or No; ",""))&amp;IF(X144&lt;&gt;"Yes","Correct answer has not been verified; ","")&amp;IF(AA144&lt;&gt;"OK",AA144&amp;"; ","")&amp;IF(AB144&lt;&gt;"OK",AB144&amp;"; ","")&amp;IF(Z144&lt;&gt;"OK",Z144&amp;"; ","")&amp;IF(AND(OR(B144="easyBoss",B144="mediumBoss",B144="finalBoss",B144="legendaryBoss"),W144&lt;&gt;"Yes"),"Boss-pool item should be BossEligible = Yes; ","")))</f>
        <v/>
      </c>
      <c r="AE144" s="11" t="str">
        <f t="shared" si="11"/>
        <v/>
      </c>
    </row>
    <row r="145" spans="1:31" ht="45" customHeight="1">
      <c r="A145" s="15"/>
      <c r="B145" s="15"/>
      <c r="C145" s="15"/>
      <c r="D145" s="12"/>
      <c r="E145" s="12"/>
      <c r="F145" s="12"/>
      <c r="G145" s="12"/>
      <c r="H145" s="12"/>
      <c r="I145" s="15"/>
      <c r="J145" s="12"/>
      <c r="K145" s="12"/>
      <c r="L145" s="12"/>
      <c r="M145" s="12"/>
      <c r="N145" s="12"/>
      <c r="O145" s="13"/>
      <c r="P145" s="13"/>
      <c r="Q145" s="13"/>
      <c r="R145" s="13"/>
      <c r="S145" s="13"/>
      <c r="T145" s="13"/>
      <c r="U145" s="14"/>
      <c r="V145" s="14"/>
      <c r="W145" s="16"/>
      <c r="X145" s="16"/>
      <c r="Y145" s="14"/>
      <c r="Z145" s="17" t="str">
        <f t="shared" si="8"/>
        <v/>
      </c>
      <c r="AA145" s="17" t="str">
        <f t="shared" si="9"/>
        <v/>
      </c>
      <c r="AB145" s="17" t="str">
        <f t="shared" si="10"/>
        <v/>
      </c>
      <c r="AC145" s="17" t="str">
        <f>IF(COUNTA(A145:Y145)=0,"",IF(OR(A145="",B145="",C145="",D145="",E145="",F145="",G145="",H145="",I145="",J145="",K145="",L145="",M145="",N145="",O145="",W145="",X145="",COUNTIF($A$2:$A$301,A145)&gt;1,COUNTIF($D$2:$D$301,D145)&gt;1,ISNA(MATCH(B145,Lists!$A$2:$A$12,0)),ISNA(MATCH(C145,Lists!$B$2:$B$9,0)),ISNA(MATCH(I145,Lists!$C$2:$C$5,0)),ISNA(MATCH(L145,Lists!$D$2:$D$10,0)),ISNA(MATCH(W145,Lists!$E$2:$E$3,0)),X145&lt;&gt;"Yes",K145&lt;&gt;LOWER(K145),ISNUMBER(SEARCH(" ",K145)),O145&lt;&gt;LOWER(O145),ISNUMBER(SEARCH(" ",O145)),AND(OR(B145="repair",B145="bridge"),P145=""),AND(OR(B145="repair",B145="bridge"),Q145=""),AND(U145&lt;&gt;"",V145=""),AND(U145&lt;&gt;"",NOT(OR(RIGHT(LOWER(U145),5)=".webp",RIGHT(LOWER(U145),4)=".png",RIGHT(LOWER(U145),4)=".jpg",RIGHT(LOWER(U145),5)=".jpeg")))),"Needs Fix",IF(OR(LEN(J145)&lt;40,Z145&lt;&gt;"OK",AB145&lt;&gt;"OK",R145="",AND(OR(B145="easyBoss",B145="mediumBoss",B145="finalBoss",B145="legendaryBoss"),W145&lt;&gt;"Yes")),"Warning","Ready")))</f>
        <v/>
      </c>
      <c r="AD145" s="11" t="str">
        <f>IF(AC145="","",IF(AC145="Ready","Ready",IF(A145="","Missing QuestionID; ","")&amp;IF(B145="","Missing Pool; ",IF(ISNA(MATCH(B145,Lists!$A$2:$A$12,0)),"Invalid Pool; ",""))&amp;IF(C145="","Missing Difficulty; ",IF(ISNA(MATCH(C145,Lists!$B$2:$B$9,0)),"Invalid Difficulty; ",""))&amp;IF(D145="","Missing QuestionText; ","")&amp;IF(E145="","Missing OptionA; ","")&amp;IF(F145="","Missing OptionB; ","")&amp;IF(G145="","Missing OptionC; ","")&amp;IF(H145="","Missing OptionD; ","")&amp;IF(I145="","Missing CorrectAnswer; ",IF(ISNA(MATCH(I145,Lists!$C$2:$C$5,0)),"CorrectAnswer must be A, B, C, or D; ",""))&amp;IF(J145="","Missing Feedback; ",IF(LEN(J145)&lt;40,"Feedback may be too short; ",""))&amp;IF(K145="","Missing Tag; ",IF(OR(K145&lt;&gt;LOWER(K145),ISNUMBER(SEARCH(" ",K145))),"Tag must be lowercase with no spaces; ",""))&amp;IF(L145="","Missing Type; ",IF(ISNA(MATCH(L145,Lists!$D$2:$D$10,0)),"Invalid Type; ",""))&amp;IF(M145="","Missing Objective; ","")&amp;IF(N145="","Missing ObjectiveLabel; ","")&amp;IF(O145="","Missing PrimarySkill; ",IF(OR(O145&lt;&gt;LOWER(O145),ISNUMBER(SEARCH(" ",O145))),"PrimarySkill must be lowercase with no spaces; ",""))&amp;IF(AND(OR(B145="repair",B145="bridge"),P145=""),"Repair/Bridge item needs RepairSkill; ","")&amp;IF(AND(OR(B145="repair",B145="bridge"),Q145=""),"Repair/Bridge item needs CommonError; ","")&amp;IF(R145="","ConceptCluster recommended; ","")&amp;IF(AND(U145&lt;&gt;"",V145=""),"ImageAccessibilityNote required when ImageFile is used; ","")&amp;IF(AND(U145&lt;&gt;"",NOT(OR(RIGHT(LOWER(U145),5)=".webp",RIGHT(LOWER(U145),4)=".png",RIGHT(LOWER(U145),4)=".jpg",RIGHT(LOWER(U145),5)=".jpeg"))),"Invalid image extension; ","")&amp;IF(W145="","Missing BossEligible; ",IF(ISNA(MATCH(W145,Lists!$E$2:$E$3,0)),"BossEligible must be Yes or No; ",""))&amp;IF(X145&lt;&gt;"Yes","Correct answer has not been verified; ","")&amp;IF(AA145&lt;&gt;"OK",AA145&amp;"; ","")&amp;IF(AB145&lt;&gt;"OK",AB145&amp;"; ","")&amp;IF(Z145&lt;&gt;"OK",Z145&amp;"; ","")&amp;IF(AND(OR(B145="easyBoss",B145="mediumBoss",B145="finalBoss",B145="legendaryBoss"),W145&lt;&gt;"Yes"),"Boss-pool item should be BossEligible = Yes; ","")))</f>
        <v/>
      </c>
      <c r="AE145" s="11" t="str">
        <f t="shared" si="11"/>
        <v/>
      </c>
    </row>
    <row r="146" spans="1:31" ht="45" customHeight="1">
      <c r="A146" s="15"/>
      <c r="B146" s="15"/>
      <c r="C146" s="15"/>
      <c r="D146" s="12"/>
      <c r="E146" s="12"/>
      <c r="F146" s="12"/>
      <c r="G146" s="12"/>
      <c r="H146" s="12"/>
      <c r="I146" s="15"/>
      <c r="J146" s="12"/>
      <c r="K146" s="12"/>
      <c r="L146" s="12"/>
      <c r="M146" s="12"/>
      <c r="N146" s="12"/>
      <c r="O146" s="13"/>
      <c r="P146" s="13"/>
      <c r="Q146" s="13"/>
      <c r="R146" s="13"/>
      <c r="S146" s="13"/>
      <c r="T146" s="13"/>
      <c r="U146" s="14"/>
      <c r="V146" s="14"/>
      <c r="W146" s="16"/>
      <c r="X146" s="16"/>
      <c r="Y146" s="14"/>
      <c r="Z146" s="17" t="str">
        <f t="shared" si="8"/>
        <v/>
      </c>
      <c r="AA146" s="17" t="str">
        <f t="shared" si="9"/>
        <v/>
      </c>
      <c r="AB146" s="17" t="str">
        <f t="shared" si="10"/>
        <v/>
      </c>
      <c r="AC146" s="17" t="str">
        <f>IF(COUNTA(A146:Y146)=0,"",IF(OR(A146="",B146="",C146="",D146="",E146="",F146="",G146="",H146="",I146="",J146="",K146="",L146="",M146="",N146="",O146="",W146="",X146="",COUNTIF($A$2:$A$301,A146)&gt;1,COUNTIF($D$2:$D$301,D146)&gt;1,ISNA(MATCH(B146,Lists!$A$2:$A$12,0)),ISNA(MATCH(C146,Lists!$B$2:$B$9,0)),ISNA(MATCH(I146,Lists!$C$2:$C$5,0)),ISNA(MATCH(L146,Lists!$D$2:$D$10,0)),ISNA(MATCH(W146,Lists!$E$2:$E$3,0)),X146&lt;&gt;"Yes",K146&lt;&gt;LOWER(K146),ISNUMBER(SEARCH(" ",K146)),O146&lt;&gt;LOWER(O146),ISNUMBER(SEARCH(" ",O146)),AND(OR(B146="repair",B146="bridge"),P146=""),AND(OR(B146="repair",B146="bridge"),Q146=""),AND(U146&lt;&gt;"",V146=""),AND(U146&lt;&gt;"",NOT(OR(RIGHT(LOWER(U146),5)=".webp",RIGHT(LOWER(U146),4)=".png",RIGHT(LOWER(U146),4)=".jpg",RIGHT(LOWER(U146),5)=".jpeg")))),"Needs Fix",IF(OR(LEN(J146)&lt;40,Z146&lt;&gt;"OK",AB146&lt;&gt;"OK",R146="",AND(OR(B146="easyBoss",B146="mediumBoss",B146="finalBoss",B146="legendaryBoss"),W146&lt;&gt;"Yes")),"Warning","Ready")))</f>
        <v/>
      </c>
      <c r="AD146" s="11" t="str">
        <f>IF(AC146="","",IF(AC146="Ready","Ready",IF(A146="","Missing QuestionID; ","")&amp;IF(B146="","Missing Pool; ",IF(ISNA(MATCH(B146,Lists!$A$2:$A$12,0)),"Invalid Pool; ",""))&amp;IF(C146="","Missing Difficulty; ",IF(ISNA(MATCH(C146,Lists!$B$2:$B$9,0)),"Invalid Difficulty; ",""))&amp;IF(D146="","Missing QuestionText; ","")&amp;IF(E146="","Missing OptionA; ","")&amp;IF(F146="","Missing OptionB; ","")&amp;IF(G146="","Missing OptionC; ","")&amp;IF(H146="","Missing OptionD; ","")&amp;IF(I146="","Missing CorrectAnswer; ",IF(ISNA(MATCH(I146,Lists!$C$2:$C$5,0)),"CorrectAnswer must be A, B, C, or D; ",""))&amp;IF(J146="","Missing Feedback; ",IF(LEN(J146)&lt;40,"Feedback may be too short; ",""))&amp;IF(K146="","Missing Tag; ",IF(OR(K146&lt;&gt;LOWER(K146),ISNUMBER(SEARCH(" ",K146))),"Tag must be lowercase with no spaces; ",""))&amp;IF(L146="","Missing Type; ",IF(ISNA(MATCH(L146,Lists!$D$2:$D$10,0)),"Invalid Type; ",""))&amp;IF(M146="","Missing Objective; ","")&amp;IF(N146="","Missing ObjectiveLabel; ","")&amp;IF(O146="","Missing PrimarySkill; ",IF(OR(O146&lt;&gt;LOWER(O146),ISNUMBER(SEARCH(" ",O146))),"PrimarySkill must be lowercase with no spaces; ",""))&amp;IF(AND(OR(B146="repair",B146="bridge"),P146=""),"Repair/Bridge item needs RepairSkill; ","")&amp;IF(AND(OR(B146="repair",B146="bridge"),Q146=""),"Repair/Bridge item needs CommonError; ","")&amp;IF(R146="","ConceptCluster recommended; ","")&amp;IF(AND(U146&lt;&gt;"",V146=""),"ImageAccessibilityNote required when ImageFile is used; ","")&amp;IF(AND(U146&lt;&gt;"",NOT(OR(RIGHT(LOWER(U146),5)=".webp",RIGHT(LOWER(U146),4)=".png",RIGHT(LOWER(U146),4)=".jpg",RIGHT(LOWER(U146),5)=".jpeg"))),"Invalid image extension; ","")&amp;IF(W146="","Missing BossEligible; ",IF(ISNA(MATCH(W146,Lists!$E$2:$E$3,0)),"BossEligible must be Yes or No; ",""))&amp;IF(X146&lt;&gt;"Yes","Correct answer has not been verified; ","")&amp;IF(AA146&lt;&gt;"OK",AA146&amp;"; ","")&amp;IF(AB146&lt;&gt;"OK",AB146&amp;"; ","")&amp;IF(Z146&lt;&gt;"OK",Z146&amp;"; ","")&amp;IF(AND(OR(B146="easyBoss",B146="mediumBoss",B146="finalBoss",B146="legendaryBoss"),W146&lt;&gt;"Yes"),"Boss-pool item should be BossEligible = Yes; ","")))</f>
        <v/>
      </c>
      <c r="AE146" s="11" t="str">
        <f t="shared" si="11"/>
        <v/>
      </c>
    </row>
    <row r="147" spans="1:31" ht="45" customHeight="1">
      <c r="A147" s="15"/>
      <c r="B147" s="15"/>
      <c r="C147" s="15"/>
      <c r="D147" s="12"/>
      <c r="E147" s="12"/>
      <c r="F147" s="12"/>
      <c r="G147" s="12"/>
      <c r="H147" s="12"/>
      <c r="I147" s="15"/>
      <c r="J147" s="12"/>
      <c r="K147" s="12"/>
      <c r="L147" s="12"/>
      <c r="M147" s="12"/>
      <c r="N147" s="12"/>
      <c r="O147" s="13"/>
      <c r="P147" s="13"/>
      <c r="Q147" s="13"/>
      <c r="R147" s="13"/>
      <c r="S147" s="13"/>
      <c r="T147" s="13"/>
      <c r="U147" s="14"/>
      <c r="V147" s="14"/>
      <c r="W147" s="16"/>
      <c r="X147" s="16"/>
      <c r="Y147" s="14"/>
      <c r="Z147" s="17" t="str">
        <f t="shared" si="8"/>
        <v/>
      </c>
      <c r="AA147" s="17" t="str">
        <f t="shared" si="9"/>
        <v/>
      </c>
      <c r="AB147" s="17" t="str">
        <f t="shared" si="10"/>
        <v/>
      </c>
      <c r="AC147" s="17" t="str">
        <f>IF(COUNTA(A147:Y147)=0,"",IF(OR(A147="",B147="",C147="",D147="",E147="",F147="",G147="",H147="",I147="",J147="",K147="",L147="",M147="",N147="",O147="",W147="",X147="",COUNTIF($A$2:$A$301,A147)&gt;1,COUNTIF($D$2:$D$301,D147)&gt;1,ISNA(MATCH(B147,Lists!$A$2:$A$12,0)),ISNA(MATCH(C147,Lists!$B$2:$B$9,0)),ISNA(MATCH(I147,Lists!$C$2:$C$5,0)),ISNA(MATCH(L147,Lists!$D$2:$D$10,0)),ISNA(MATCH(W147,Lists!$E$2:$E$3,0)),X147&lt;&gt;"Yes",K147&lt;&gt;LOWER(K147),ISNUMBER(SEARCH(" ",K147)),O147&lt;&gt;LOWER(O147),ISNUMBER(SEARCH(" ",O147)),AND(OR(B147="repair",B147="bridge"),P147=""),AND(OR(B147="repair",B147="bridge"),Q147=""),AND(U147&lt;&gt;"",V147=""),AND(U147&lt;&gt;"",NOT(OR(RIGHT(LOWER(U147),5)=".webp",RIGHT(LOWER(U147),4)=".png",RIGHT(LOWER(U147),4)=".jpg",RIGHT(LOWER(U147),5)=".jpeg")))),"Needs Fix",IF(OR(LEN(J147)&lt;40,Z147&lt;&gt;"OK",AB147&lt;&gt;"OK",R147="",AND(OR(B147="easyBoss",B147="mediumBoss",B147="finalBoss",B147="legendaryBoss"),W147&lt;&gt;"Yes")),"Warning","Ready")))</f>
        <v/>
      </c>
      <c r="AD147" s="11" t="str">
        <f>IF(AC147="","",IF(AC147="Ready","Ready",IF(A147="","Missing QuestionID; ","")&amp;IF(B147="","Missing Pool; ",IF(ISNA(MATCH(B147,Lists!$A$2:$A$12,0)),"Invalid Pool; ",""))&amp;IF(C147="","Missing Difficulty; ",IF(ISNA(MATCH(C147,Lists!$B$2:$B$9,0)),"Invalid Difficulty; ",""))&amp;IF(D147="","Missing QuestionText; ","")&amp;IF(E147="","Missing OptionA; ","")&amp;IF(F147="","Missing OptionB; ","")&amp;IF(G147="","Missing OptionC; ","")&amp;IF(H147="","Missing OptionD; ","")&amp;IF(I147="","Missing CorrectAnswer; ",IF(ISNA(MATCH(I147,Lists!$C$2:$C$5,0)),"CorrectAnswer must be A, B, C, or D; ",""))&amp;IF(J147="","Missing Feedback; ",IF(LEN(J147)&lt;40,"Feedback may be too short; ",""))&amp;IF(K147="","Missing Tag; ",IF(OR(K147&lt;&gt;LOWER(K147),ISNUMBER(SEARCH(" ",K147))),"Tag must be lowercase with no spaces; ",""))&amp;IF(L147="","Missing Type; ",IF(ISNA(MATCH(L147,Lists!$D$2:$D$10,0)),"Invalid Type; ",""))&amp;IF(M147="","Missing Objective; ","")&amp;IF(N147="","Missing ObjectiveLabel; ","")&amp;IF(O147="","Missing PrimarySkill; ",IF(OR(O147&lt;&gt;LOWER(O147),ISNUMBER(SEARCH(" ",O147))),"PrimarySkill must be lowercase with no spaces; ",""))&amp;IF(AND(OR(B147="repair",B147="bridge"),P147=""),"Repair/Bridge item needs RepairSkill; ","")&amp;IF(AND(OR(B147="repair",B147="bridge"),Q147=""),"Repair/Bridge item needs CommonError; ","")&amp;IF(R147="","ConceptCluster recommended; ","")&amp;IF(AND(U147&lt;&gt;"",V147=""),"ImageAccessibilityNote required when ImageFile is used; ","")&amp;IF(AND(U147&lt;&gt;"",NOT(OR(RIGHT(LOWER(U147),5)=".webp",RIGHT(LOWER(U147),4)=".png",RIGHT(LOWER(U147),4)=".jpg",RIGHT(LOWER(U147),5)=".jpeg"))),"Invalid image extension; ","")&amp;IF(W147="","Missing BossEligible; ",IF(ISNA(MATCH(W147,Lists!$E$2:$E$3,0)),"BossEligible must be Yes or No; ",""))&amp;IF(X147&lt;&gt;"Yes","Correct answer has not been verified; ","")&amp;IF(AA147&lt;&gt;"OK",AA147&amp;"; ","")&amp;IF(AB147&lt;&gt;"OK",AB147&amp;"; ","")&amp;IF(Z147&lt;&gt;"OK",Z147&amp;"; ","")&amp;IF(AND(OR(B147="easyBoss",B147="mediumBoss",B147="finalBoss",B147="legendaryBoss"),W147&lt;&gt;"Yes"),"Boss-pool item should be BossEligible = Yes; ","")))</f>
        <v/>
      </c>
      <c r="AE147" s="11" t="str">
        <f t="shared" si="11"/>
        <v/>
      </c>
    </row>
    <row r="148" spans="1:31" ht="45" customHeight="1">
      <c r="A148" s="15"/>
      <c r="B148" s="15"/>
      <c r="C148" s="15"/>
      <c r="D148" s="12"/>
      <c r="E148" s="12"/>
      <c r="F148" s="12"/>
      <c r="G148" s="12"/>
      <c r="H148" s="12"/>
      <c r="I148" s="15"/>
      <c r="J148" s="12"/>
      <c r="K148" s="12"/>
      <c r="L148" s="12"/>
      <c r="M148" s="12"/>
      <c r="N148" s="12"/>
      <c r="O148" s="13"/>
      <c r="P148" s="13"/>
      <c r="Q148" s="13"/>
      <c r="R148" s="13"/>
      <c r="S148" s="13"/>
      <c r="T148" s="13"/>
      <c r="U148" s="14"/>
      <c r="V148" s="14"/>
      <c r="W148" s="16"/>
      <c r="X148" s="16"/>
      <c r="Y148" s="14"/>
      <c r="Z148" s="17" t="str">
        <f t="shared" si="8"/>
        <v/>
      </c>
      <c r="AA148" s="17" t="str">
        <f t="shared" si="9"/>
        <v/>
      </c>
      <c r="AB148" s="17" t="str">
        <f t="shared" si="10"/>
        <v/>
      </c>
      <c r="AC148" s="17" t="str">
        <f>IF(COUNTA(A148:Y148)=0,"",IF(OR(A148="",B148="",C148="",D148="",E148="",F148="",G148="",H148="",I148="",J148="",K148="",L148="",M148="",N148="",O148="",W148="",X148="",COUNTIF($A$2:$A$301,A148)&gt;1,COUNTIF($D$2:$D$301,D148)&gt;1,ISNA(MATCH(B148,Lists!$A$2:$A$12,0)),ISNA(MATCH(C148,Lists!$B$2:$B$9,0)),ISNA(MATCH(I148,Lists!$C$2:$C$5,0)),ISNA(MATCH(L148,Lists!$D$2:$D$10,0)),ISNA(MATCH(W148,Lists!$E$2:$E$3,0)),X148&lt;&gt;"Yes",K148&lt;&gt;LOWER(K148),ISNUMBER(SEARCH(" ",K148)),O148&lt;&gt;LOWER(O148),ISNUMBER(SEARCH(" ",O148)),AND(OR(B148="repair",B148="bridge"),P148=""),AND(OR(B148="repair",B148="bridge"),Q148=""),AND(U148&lt;&gt;"",V148=""),AND(U148&lt;&gt;"",NOT(OR(RIGHT(LOWER(U148),5)=".webp",RIGHT(LOWER(U148),4)=".png",RIGHT(LOWER(U148),4)=".jpg",RIGHT(LOWER(U148),5)=".jpeg")))),"Needs Fix",IF(OR(LEN(J148)&lt;40,Z148&lt;&gt;"OK",AB148&lt;&gt;"OK",R148="",AND(OR(B148="easyBoss",B148="mediumBoss",B148="finalBoss",B148="legendaryBoss"),W148&lt;&gt;"Yes")),"Warning","Ready")))</f>
        <v/>
      </c>
      <c r="AD148" s="11" t="str">
        <f>IF(AC148="","",IF(AC148="Ready","Ready",IF(A148="","Missing QuestionID; ","")&amp;IF(B148="","Missing Pool; ",IF(ISNA(MATCH(B148,Lists!$A$2:$A$12,0)),"Invalid Pool; ",""))&amp;IF(C148="","Missing Difficulty; ",IF(ISNA(MATCH(C148,Lists!$B$2:$B$9,0)),"Invalid Difficulty; ",""))&amp;IF(D148="","Missing QuestionText; ","")&amp;IF(E148="","Missing OptionA; ","")&amp;IF(F148="","Missing OptionB; ","")&amp;IF(G148="","Missing OptionC; ","")&amp;IF(H148="","Missing OptionD; ","")&amp;IF(I148="","Missing CorrectAnswer; ",IF(ISNA(MATCH(I148,Lists!$C$2:$C$5,0)),"CorrectAnswer must be A, B, C, or D; ",""))&amp;IF(J148="","Missing Feedback; ",IF(LEN(J148)&lt;40,"Feedback may be too short; ",""))&amp;IF(K148="","Missing Tag; ",IF(OR(K148&lt;&gt;LOWER(K148),ISNUMBER(SEARCH(" ",K148))),"Tag must be lowercase with no spaces; ",""))&amp;IF(L148="","Missing Type; ",IF(ISNA(MATCH(L148,Lists!$D$2:$D$10,0)),"Invalid Type; ",""))&amp;IF(M148="","Missing Objective; ","")&amp;IF(N148="","Missing ObjectiveLabel; ","")&amp;IF(O148="","Missing PrimarySkill; ",IF(OR(O148&lt;&gt;LOWER(O148),ISNUMBER(SEARCH(" ",O148))),"PrimarySkill must be lowercase with no spaces; ",""))&amp;IF(AND(OR(B148="repair",B148="bridge"),P148=""),"Repair/Bridge item needs RepairSkill; ","")&amp;IF(AND(OR(B148="repair",B148="bridge"),Q148=""),"Repair/Bridge item needs CommonError; ","")&amp;IF(R148="","ConceptCluster recommended; ","")&amp;IF(AND(U148&lt;&gt;"",V148=""),"ImageAccessibilityNote required when ImageFile is used; ","")&amp;IF(AND(U148&lt;&gt;"",NOT(OR(RIGHT(LOWER(U148),5)=".webp",RIGHT(LOWER(U148),4)=".png",RIGHT(LOWER(U148),4)=".jpg",RIGHT(LOWER(U148),5)=".jpeg"))),"Invalid image extension; ","")&amp;IF(W148="","Missing BossEligible; ",IF(ISNA(MATCH(W148,Lists!$E$2:$E$3,0)),"BossEligible must be Yes or No; ",""))&amp;IF(X148&lt;&gt;"Yes","Correct answer has not been verified; ","")&amp;IF(AA148&lt;&gt;"OK",AA148&amp;"; ","")&amp;IF(AB148&lt;&gt;"OK",AB148&amp;"; ","")&amp;IF(Z148&lt;&gt;"OK",Z148&amp;"; ","")&amp;IF(AND(OR(B148="easyBoss",B148="mediumBoss",B148="finalBoss",B148="legendaryBoss"),W148&lt;&gt;"Yes"),"Boss-pool item should be BossEligible = Yes; ","")))</f>
        <v/>
      </c>
      <c r="AE148" s="11" t="str">
        <f t="shared" si="11"/>
        <v/>
      </c>
    </row>
    <row r="149" spans="1:31" ht="45" customHeight="1">
      <c r="A149" s="15"/>
      <c r="B149" s="15"/>
      <c r="C149" s="15"/>
      <c r="D149" s="12"/>
      <c r="E149" s="12"/>
      <c r="F149" s="12"/>
      <c r="G149" s="12"/>
      <c r="H149" s="12"/>
      <c r="I149" s="15"/>
      <c r="J149" s="12"/>
      <c r="K149" s="12"/>
      <c r="L149" s="12"/>
      <c r="M149" s="12"/>
      <c r="N149" s="12"/>
      <c r="O149" s="13"/>
      <c r="P149" s="13"/>
      <c r="Q149" s="13"/>
      <c r="R149" s="13"/>
      <c r="S149" s="13"/>
      <c r="T149" s="13"/>
      <c r="U149" s="14"/>
      <c r="V149" s="14"/>
      <c r="W149" s="16"/>
      <c r="X149" s="16"/>
      <c r="Y149" s="14"/>
      <c r="Z149" s="17" t="str">
        <f t="shared" si="8"/>
        <v/>
      </c>
      <c r="AA149" s="17" t="str">
        <f t="shared" si="9"/>
        <v/>
      </c>
      <c r="AB149" s="17" t="str">
        <f t="shared" si="10"/>
        <v/>
      </c>
      <c r="AC149" s="17" t="str">
        <f>IF(COUNTA(A149:Y149)=0,"",IF(OR(A149="",B149="",C149="",D149="",E149="",F149="",G149="",H149="",I149="",J149="",K149="",L149="",M149="",N149="",O149="",W149="",X149="",COUNTIF($A$2:$A$301,A149)&gt;1,COUNTIF($D$2:$D$301,D149)&gt;1,ISNA(MATCH(B149,Lists!$A$2:$A$12,0)),ISNA(MATCH(C149,Lists!$B$2:$B$9,0)),ISNA(MATCH(I149,Lists!$C$2:$C$5,0)),ISNA(MATCH(L149,Lists!$D$2:$D$10,0)),ISNA(MATCH(W149,Lists!$E$2:$E$3,0)),X149&lt;&gt;"Yes",K149&lt;&gt;LOWER(K149),ISNUMBER(SEARCH(" ",K149)),O149&lt;&gt;LOWER(O149),ISNUMBER(SEARCH(" ",O149)),AND(OR(B149="repair",B149="bridge"),P149=""),AND(OR(B149="repair",B149="bridge"),Q149=""),AND(U149&lt;&gt;"",V149=""),AND(U149&lt;&gt;"",NOT(OR(RIGHT(LOWER(U149),5)=".webp",RIGHT(LOWER(U149),4)=".png",RIGHT(LOWER(U149),4)=".jpg",RIGHT(LOWER(U149),5)=".jpeg")))),"Needs Fix",IF(OR(LEN(J149)&lt;40,Z149&lt;&gt;"OK",AB149&lt;&gt;"OK",R149="",AND(OR(B149="easyBoss",B149="mediumBoss",B149="finalBoss",B149="legendaryBoss"),W149&lt;&gt;"Yes")),"Warning","Ready")))</f>
        <v/>
      </c>
      <c r="AD149" s="11" t="str">
        <f>IF(AC149="","",IF(AC149="Ready","Ready",IF(A149="","Missing QuestionID; ","")&amp;IF(B149="","Missing Pool; ",IF(ISNA(MATCH(B149,Lists!$A$2:$A$12,0)),"Invalid Pool; ",""))&amp;IF(C149="","Missing Difficulty; ",IF(ISNA(MATCH(C149,Lists!$B$2:$B$9,0)),"Invalid Difficulty; ",""))&amp;IF(D149="","Missing QuestionText; ","")&amp;IF(E149="","Missing OptionA; ","")&amp;IF(F149="","Missing OptionB; ","")&amp;IF(G149="","Missing OptionC; ","")&amp;IF(H149="","Missing OptionD; ","")&amp;IF(I149="","Missing CorrectAnswer; ",IF(ISNA(MATCH(I149,Lists!$C$2:$C$5,0)),"CorrectAnswer must be A, B, C, or D; ",""))&amp;IF(J149="","Missing Feedback; ",IF(LEN(J149)&lt;40,"Feedback may be too short; ",""))&amp;IF(K149="","Missing Tag; ",IF(OR(K149&lt;&gt;LOWER(K149),ISNUMBER(SEARCH(" ",K149))),"Tag must be lowercase with no spaces; ",""))&amp;IF(L149="","Missing Type; ",IF(ISNA(MATCH(L149,Lists!$D$2:$D$10,0)),"Invalid Type; ",""))&amp;IF(M149="","Missing Objective; ","")&amp;IF(N149="","Missing ObjectiveLabel; ","")&amp;IF(O149="","Missing PrimarySkill; ",IF(OR(O149&lt;&gt;LOWER(O149),ISNUMBER(SEARCH(" ",O149))),"PrimarySkill must be lowercase with no spaces; ",""))&amp;IF(AND(OR(B149="repair",B149="bridge"),P149=""),"Repair/Bridge item needs RepairSkill; ","")&amp;IF(AND(OR(B149="repair",B149="bridge"),Q149=""),"Repair/Bridge item needs CommonError; ","")&amp;IF(R149="","ConceptCluster recommended; ","")&amp;IF(AND(U149&lt;&gt;"",V149=""),"ImageAccessibilityNote required when ImageFile is used; ","")&amp;IF(AND(U149&lt;&gt;"",NOT(OR(RIGHT(LOWER(U149),5)=".webp",RIGHT(LOWER(U149),4)=".png",RIGHT(LOWER(U149),4)=".jpg",RIGHT(LOWER(U149),5)=".jpeg"))),"Invalid image extension; ","")&amp;IF(W149="","Missing BossEligible; ",IF(ISNA(MATCH(W149,Lists!$E$2:$E$3,0)),"BossEligible must be Yes or No; ",""))&amp;IF(X149&lt;&gt;"Yes","Correct answer has not been verified; ","")&amp;IF(AA149&lt;&gt;"OK",AA149&amp;"; ","")&amp;IF(AB149&lt;&gt;"OK",AB149&amp;"; ","")&amp;IF(Z149&lt;&gt;"OK",Z149&amp;"; ","")&amp;IF(AND(OR(B149="easyBoss",B149="mediumBoss",B149="finalBoss",B149="legendaryBoss"),W149&lt;&gt;"Yes"),"Boss-pool item should be BossEligible = Yes; ","")))</f>
        <v/>
      </c>
      <c r="AE149" s="11" t="str">
        <f t="shared" si="11"/>
        <v/>
      </c>
    </row>
    <row r="150" spans="1:31" ht="45" customHeight="1">
      <c r="A150" s="15"/>
      <c r="B150" s="15"/>
      <c r="C150" s="15"/>
      <c r="D150" s="12"/>
      <c r="E150" s="12"/>
      <c r="F150" s="12"/>
      <c r="G150" s="12"/>
      <c r="H150" s="12"/>
      <c r="I150" s="15"/>
      <c r="J150" s="12"/>
      <c r="K150" s="12"/>
      <c r="L150" s="12"/>
      <c r="M150" s="12"/>
      <c r="N150" s="12"/>
      <c r="O150" s="13"/>
      <c r="P150" s="13"/>
      <c r="Q150" s="13"/>
      <c r="R150" s="13"/>
      <c r="S150" s="13"/>
      <c r="T150" s="13"/>
      <c r="U150" s="14"/>
      <c r="V150" s="14"/>
      <c r="W150" s="16"/>
      <c r="X150" s="16"/>
      <c r="Y150" s="14"/>
      <c r="Z150" s="17" t="str">
        <f t="shared" si="8"/>
        <v/>
      </c>
      <c r="AA150" s="17" t="str">
        <f t="shared" si="9"/>
        <v/>
      </c>
      <c r="AB150" s="17" t="str">
        <f t="shared" si="10"/>
        <v/>
      </c>
      <c r="AC150" s="17" t="str">
        <f>IF(COUNTA(A150:Y150)=0,"",IF(OR(A150="",B150="",C150="",D150="",E150="",F150="",G150="",H150="",I150="",J150="",K150="",L150="",M150="",N150="",O150="",W150="",X150="",COUNTIF($A$2:$A$301,A150)&gt;1,COUNTIF($D$2:$D$301,D150)&gt;1,ISNA(MATCH(B150,Lists!$A$2:$A$12,0)),ISNA(MATCH(C150,Lists!$B$2:$B$9,0)),ISNA(MATCH(I150,Lists!$C$2:$C$5,0)),ISNA(MATCH(L150,Lists!$D$2:$D$10,0)),ISNA(MATCH(W150,Lists!$E$2:$E$3,0)),X150&lt;&gt;"Yes",K150&lt;&gt;LOWER(K150),ISNUMBER(SEARCH(" ",K150)),O150&lt;&gt;LOWER(O150),ISNUMBER(SEARCH(" ",O150)),AND(OR(B150="repair",B150="bridge"),P150=""),AND(OR(B150="repair",B150="bridge"),Q150=""),AND(U150&lt;&gt;"",V150=""),AND(U150&lt;&gt;"",NOT(OR(RIGHT(LOWER(U150),5)=".webp",RIGHT(LOWER(U150),4)=".png",RIGHT(LOWER(U150),4)=".jpg",RIGHT(LOWER(U150),5)=".jpeg")))),"Needs Fix",IF(OR(LEN(J150)&lt;40,Z150&lt;&gt;"OK",AB150&lt;&gt;"OK",R150="",AND(OR(B150="easyBoss",B150="mediumBoss",B150="finalBoss",B150="legendaryBoss"),W150&lt;&gt;"Yes")),"Warning","Ready")))</f>
        <v/>
      </c>
      <c r="AD150" s="11" t="str">
        <f>IF(AC150="","",IF(AC150="Ready","Ready",IF(A150="","Missing QuestionID; ","")&amp;IF(B150="","Missing Pool; ",IF(ISNA(MATCH(B150,Lists!$A$2:$A$12,0)),"Invalid Pool; ",""))&amp;IF(C150="","Missing Difficulty; ",IF(ISNA(MATCH(C150,Lists!$B$2:$B$9,0)),"Invalid Difficulty; ",""))&amp;IF(D150="","Missing QuestionText; ","")&amp;IF(E150="","Missing OptionA; ","")&amp;IF(F150="","Missing OptionB; ","")&amp;IF(G150="","Missing OptionC; ","")&amp;IF(H150="","Missing OptionD; ","")&amp;IF(I150="","Missing CorrectAnswer; ",IF(ISNA(MATCH(I150,Lists!$C$2:$C$5,0)),"CorrectAnswer must be A, B, C, or D; ",""))&amp;IF(J150="","Missing Feedback; ",IF(LEN(J150)&lt;40,"Feedback may be too short; ",""))&amp;IF(K150="","Missing Tag; ",IF(OR(K150&lt;&gt;LOWER(K150),ISNUMBER(SEARCH(" ",K150))),"Tag must be lowercase with no spaces; ",""))&amp;IF(L150="","Missing Type; ",IF(ISNA(MATCH(L150,Lists!$D$2:$D$10,0)),"Invalid Type; ",""))&amp;IF(M150="","Missing Objective; ","")&amp;IF(N150="","Missing ObjectiveLabel; ","")&amp;IF(O150="","Missing PrimarySkill; ",IF(OR(O150&lt;&gt;LOWER(O150),ISNUMBER(SEARCH(" ",O150))),"PrimarySkill must be lowercase with no spaces; ",""))&amp;IF(AND(OR(B150="repair",B150="bridge"),P150=""),"Repair/Bridge item needs RepairSkill; ","")&amp;IF(AND(OR(B150="repair",B150="bridge"),Q150=""),"Repair/Bridge item needs CommonError; ","")&amp;IF(R150="","ConceptCluster recommended; ","")&amp;IF(AND(U150&lt;&gt;"",V150=""),"ImageAccessibilityNote required when ImageFile is used; ","")&amp;IF(AND(U150&lt;&gt;"",NOT(OR(RIGHT(LOWER(U150),5)=".webp",RIGHT(LOWER(U150),4)=".png",RIGHT(LOWER(U150),4)=".jpg",RIGHT(LOWER(U150),5)=".jpeg"))),"Invalid image extension; ","")&amp;IF(W150="","Missing BossEligible; ",IF(ISNA(MATCH(W150,Lists!$E$2:$E$3,0)),"BossEligible must be Yes or No; ",""))&amp;IF(X150&lt;&gt;"Yes","Correct answer has not been verified; ","")&amp;IF(AA150&lt;&gt;"OK",AA150&amp;"; ","")&amp;IF(AB150&lt;&gt;"OK",AB150&amp;"; ","")&amp;IF(Z150&lt;&gt;"OK",Z150&amp;"; ","")&amp;IF(AND(OR(B150="easyBoss",B150="mediumBoss",B150="finalBoss",B150="legendaryBoss"),W150&lt;&gt;"Yes"),"Boss-pool item should be BossEligible = Yes; ","")))</f>
        <v/>
      </c>
      <c r="AE150" s="11" t="str">
        <f t="shared" si="11"/>
        <v/>
      </c>
    </row>
    <row r="151" spans="1:31" ht="45" customHeight="1">
      <c r="A151" s="15"/>
      <c r="B151" s="15"/>
      <c r="C151" s="15"/>
      <c r="D151" s="12"/>
      <c r="E151" s="12"/>
      <c r="F151" s="12"/>
      <c r="G151" s="12"/>
      <c r="H151" s="12"/>
      <c r="I151" s="15"/>
      <c r="J151" s="12"/>
      <c r="K151" s="12"/>
      <c r="L151" s="12"/>
      <c r="M151" s="12"/>
      <c r="N151" s="12"/>
      <c r="O151" s="13"/>
      <c r="P151" s="13"/>
      <c r="Q151" s="13"/>
      <c r="R151" s="13"/>
      <c r="S151" s="13"/>
      <c r="T151" s="13"/>
      <c r="U151" s="14"/>
      <c r="V151" s="14"/>
      <c r="W151" s="16"/>
      <c r="X151" s="16"/>
      <c r="Y151" s="14"/>
      <c r="Z151" s="17" t="str">
        <f t="shared" si="8"/>
        <v/>
      </c>
      <c r="AA151" s="17" t="str">
        <f t="shared" si="9"/>
        <v/>
      </c>
      <c r="AB151" s="17" t="str">
        <f t="shared" si="10"/>
        <v/>
      </c>
      <c r="AC151" s="17" t="str">
        <f>IF(COUNTA(A151:Y151)=0,"",IF(OR(A151="",B151="",C151="",D151="",E151="",F151="",G151="",H151="",I151="",J151="",K151="",L151="",M151="",N151="",O151="",W151="",X151="",COUNTIF($A$2:$A$301,A151)&gt;1,COUNTIF($D$2:$D$301,D151)&gt;1,ISNA(MATCH(B151,Lists!$A$2:$A$12,0)),ISNA(MATCH(C151,Lists!$B$2:$B$9,0)),ISNA(MATCH(I151,Lists!$C$2:$C$5,0)),ISNA(MATCH(L151,Lists!$D$2:$D$10,0)),ISNA(MATCH(W151,Lists!$E$2:$E$3,0)),X151&lt;&gt;"Yes",K151&lt;&gt;LOWER(K151),ISNUMBER(SEARCH(" ",K151)),O151&lt;&gt;LOWER(O151),ISNUMBER(SEARCH(" ",O151)),AND(OR(B151="repair",B151="bridge"),P151=""),AND(OR(B151="repair",B151="bridge"),Q151=""),AND(U151&lt;&gt;"",V151=""),AND(U151&lt;&gt;"",NOT(OR(RIGHT(LOWER(U151),5)=".webp",RIGHT(LOWER(U151),4)=".png",RIGHT(LOWER(U151),4)=".jpg",RIGHT(LOWER(U151),5)=".jpeg")))),"Needs Fix",IF(OR(LEN(J151)&lt;40,Z151&lt;&gt;"OK",AB151&lt;&gt;"OK",R151="",AND(OR(B151="easyBoss",B151="mediumBoss",B151="finalBoss",B151="legendaryBoss"),W151&lt;&gt;"Yes")),"Warning","Ready")))</f>
        <v/>
      </c>
      <c r="AD151" s="11" t="str">
        <f>IF(AC151="","",IF(AC151="Ready","Ready",IF(A151="","Missing QuestionID; ","")&amp;IF(B151="","Missing Pool; ",IF(ISNA(MATCH(B151,Lists!$A$2:$A$12,0)),"Invalid Pool; ",""))&amp;IF(C151="","Missing Difficulty; ",IF(ISNA(MATCH(C151,Lists!$B$2:$B$9,0)),"Invalid Difficulty; ",""))&amp;IF(D151="","Missing QuestionText; ","")&amp;IF(E151="","Missing OptionA; ","")&amp;IF(F151="","Missing OptionB; ","")&amp;IF(G151="","Missing OptionC; ","")&amp;IF(H151="","Missing OptionD; ","")&amp;IF(I151="","Missing CorrectAnswer; ",IF(ISNA(MATCH(I151,Lists!$C$2:$C$5,0)),"CorrectAnswer must be A, B, C, or D; ",""))&amp;IF(J151="","Missing Feedback; ",IF(LEN(J151)&lt;40,"Feedback may be too short; ",""))&amp;IF(K151="","Missing Tag; ",IF(OR(K151&lt;&gt;LOWER(K151),ISNUMBER(SEARCH(" ",K151))),"Tag must be lowercase with no spaces; ",""))&amp;IF(L151="","Missing Type; ",IF(ISNA(MATCH(L151,Lists!$D$2:$D$10,0)),"Invalid Type; ",""))&amp;IF(M151="","Missing Objective; ","")&amp;IF(N151="","Missing ObjectiveLabel; ","")&amp;IF(O151="","Missing PrimarySkill; ",IF(OR(O151&lt;&gt;LOWER(O151),ISNUMBER(SEARCH(" ",O151))),"PrimarySkill must be lowercase with no spaces; ",""))&amp;IF(AND(OR(B151="repair",B151="bridge"),P151=""),"Repair/Bridge item needs RepairSkill; ","")&amp;IF(AND(OR(B151="repair",B151="bridge"),Q151=""),"Repair/Bridge item needs CommonError; ","")&amp;IF(R151="","ConceptCluster recommended; ","")&amp;IF(AND(U151&lt;&gt;"",V151=""),"ImageAccessibilityNote required when ImageFile is used; ","")&amp;IF(AND(U151&lt;&gt;"",NOT(OR(RIGHT(LOWER(U151),5)=".webp",RIGHT(LOWER(U151),4)=".png",RIGHT(LOWER(U151),4)=".jpg",RIGHT(LOWER(U151),5)=".jpeg"))),"Invalid image extension; ","")&amp;IF(W151="","Missing BossEligible; ",IF(ISNA(MATCH(W151,Lists!$E$2:$E$3,0)),"BossEligible must be Yes or No; ",""))&amp;IF(X151&lt;&gt;"Yes","Correct answer has not been verified; ","")&amp;IF(AA151&lt;&gt;"OK",AA151&amp;"; ","")&amp;IF(AB151&lt;&gt;"OK",AB151&amp;"; ","")&amp;IF(Z151&lt;&gt;"OK",Z151&amp;"; ","")&amp;IF(AND(OR(B151="easyBoss",B151="mediumBoss",B151="finalBoss",B151="legendaryBoss"),W151&lt;&gt;"Yes"),"Boss-pool item should be BossEligible = Yes; ","")))</f>
        <v/>
      </c>
      <c r="AE151" s="11" t="str">
        <f t="shared" si="11"/>
        <v/>
      </c>
    </row>
    <row r="152" spans="1:31" ht="45" customHeight="1">
      <c r="A152" s="15"/>
      <c r="B152" s="15"/>
      <c r="C152" s="15"/>
      <c r="D152" s="12"/>
      <c r="E152" s="12"/>
      <c r="F152" s="12"/>
      <c r="G152" s="12"/>
      <c r="H152" s="12"/>
      <c r="I152" s="15"/>
      <c r="J152" s="12"/>
      <c r="K152" s="12"/>
      <c r="L152" s="12"/>
      <c r="M152" s="12"/>
      <c r="N152" s="12"/>
      <c r="O152" s="13"/>
      <c r="P152" s="13"/>
      <c r="Q152" s="13"/>
      <c r="R152" s="13"/>
      <c r="S152" s="13"/>
      <c r="T152" s="13"/>
      <c r="U152" s="14"/>
      <c r="V152" s="14"/>
      <c r="W152" s="16"/>
      <c r="X152" s="16"/>
      <c r="Y152" s="14"/>
      <c r="Z152" s="17" t="str">
        <f t="shared" si="8"/>
        <v/>
      </c>
      <c r="AA152" s="17" t="str">
        <f t="shared" si="9"/>
        <v/>
      </c>
      <c r="AB152" s="17" t="str">
        <f t="shared" si="10"/>
        <v/>
      </c>
      <c r="AC152" s="17" t="str">
        <f>IF(COUNTA(A152:Y152)=0,"",IF(OR(A152="",B152="",C152="",D152="",E152="",F152="",G152="",H152="",I152="",J152="",K152="",L152="",M152="",N152="",O152="",W152="",X152="",COUNTIF($A$2:$A$301,A152)&gt;1,COUNTIF($D$2:$D$301,D152)&gt;1,ISNA(MATCH(B152,Lists!$A$2:$A$12,0)),ISNA(MATCH(C152,Lists!$B$2:$B$9,0)),ISNA(MATCH(I152,Lists!$C$2:$C$5,0)),ISNA(MATCH(L152,Lists!$D$2:$D$10,0)),ISNA(MATCH(W152,Lists!$E$2:$E$3,0)),X152&lt;&gt;"Yes",K152&lt;&gt;LOWER(K152),ISNUMBER(SEARCH(" ",K152)),O152&lt;&gt;LOWER(O152),ISNUMBER(SEARCH(" ",O152)),AND(OR(B152="repair",B152="bridge"),P152=""),AND(OR(B152="repair",B152="bridge"),Q152=""),AND(U152&lt;&gt;"",V152=""),AND(U152&lt;&gt;"",NOT(OR(RIGHT(LOWER(U152),5)=".webp",RIGHT(LOWER(U152),4)=".png",RIGHT(LOWER(U152),4)=".jpg",RIGHT(LOWER(U152),5)=".jpeg")))),"Needs Fix",IF(OR(LEN(J152)&lt;40,Z152&lt;&gt;"OK",AB152&lt;&gt;"OK",R152="",AND(OR(B152="easyBoss",B152="mediumBoss",B152="finalBoss",B152="legendaryBoss"),W152&lt;&gt;"Yes")),"Warning","Ready")))</f>
        <v/>
      </c>
      <c r="AD152" s="11" t="str">
        <f>IF(AC152="","",IF(AC152="Ready","Ready",IF(A152="","Missing QuestionID; ","")&amp;IF(B152="","Missing Pool; ",IF(ISNA(MATCH(B152,Lists!$A$2:$A$12,0)),"Invalid Pool; ",""))&amp;IF(C152="","Missing Difficulty; ",IF(ISNA(MATCH(C152,Lists!$B$2:$B$9,0)),"Invalid Difficulty; ",""))&amp;IF(D152="","Missing QuestionText; ","")&amp;IF(E152="","Missing OptionA; ","")&amp;IF(F152="","Missing OptionB; ","")&amp;IF(G152="","Missing OptionC; ","")&amp;IF(H152="","Missing OptionD; ","")&amp;IF(I152="","Missing CorrectAnswer; ",IF(ISNA(MATCH(I152,Lists!$C$2:$C$5,0)),"CorrectAnswer must be A, B, C, or D; ",""))&amp;IF(J152="","Missing Feedback; ",IF(LEN(J152)&lt;40,"Feedback may be too short; ",""))&amp;IF(K152="","Missing Tag; ",IF(OR(K152&lt;&gt;LOWER(K152),ISNUMBER(SEARCH(" ",K152))),"Tag must be lowercase with no spaces; ",""))&amp;IF(L152="","Missing Type; ",IF(ISNA(MATCH(L152,Lists!$D$2:$D$10,0)),"Invalid Type; ",""))&amp;IF(M152="","Missing Objective; ","")&amp;IF(N152="","Missing ObjectiveLabel; ","")&amp;IF(O152="","Missing PrimarySkill; ",IF(OR(O152&lt;&gt;LOWER(O152),ISNUMBER(SEARCH(" ",O152))),"PrimarySkill must be lowercase with no spaces; ",""))&amp;IF(AND(OR(B152="repair",B152="bridge"),P152=""),"Repair/Bridge item needs RepairSkill; ","")&amp;IF(AND(OR(B152="repair",B152="bridge"),Q152=""),"Repair/Bridge item needs CommonError; ","")&amp;IF(R152="","ConceptCluster recommended; ","")&amp;IF(AND(U152&lt;&gt;"",V152=""),"ImageAccessibilityNote required when ImageFile is used; ","")&amp;IF(AND(U152&lt;&gt;"",NOT(OR(RIGHT(LOWER(U152),5)=".webp",RIGHT(LOWER(U152),4)=".png",RIGHT(LOWER(U152),4)=".jpg",RIGHT(LOWER(U152),5)=".jpeg"))),"Invalid image extension; ","")&amp;IF(W152="","Missing BossEligible; ",IF(ISNA(MATCH(W152,Lists!$E$2:$E$3,0)),"BossEligible must be Yes or No; ",""))&amp;IF(X152&lt;&gt;"Yes","Correct answer has not been verified; ","")&amp;IF(AA152&lt;&gt;"OK",AA152&amp;"; ","")&amp;IF(AB152&lt;&gt;"OK",AB152&amp;"; ","")&amp;IF(Z152&lt;&gt;"OK",Z152&amp;"; ","")&amp;IF(AND(OR(B152="easyBoss",B152="mediumBoss",B152="finalBoss",B152="legendaryBoss"),W152&lt;&gt;"Yes"),"Boss-pool item should be BossEligible = Yes; ","")))</f>
        <v/>
      </c>
      <c r="AE152" s="11" t="str">
        <f t="shared" si="11"/>
        <v/>
      </c>
    </row>
    <row r="153" spans="1:31" ht="45" customHeight="1">
      <c r="A153" s="15"/>
      <c r="B153" s="15"/>
      <c r="C153" s="15"/>
      <c r="D153" s="12"/>
      <c r="E153" s="12"/>
      <c r="F153" s="12"/>
      <c r="G153" s="12"/>
      <c r="H153" s="12"/>
      <c r="I153" s="15"/>
      <c r="J153" s="12"/>
      <c r="K153" s="12"/>
      <c r="L153" s="12"/>
      <c r="M153" s="12"/>
      <c r="N153" s="12"/>
      <c r="O153" s="13"/>
      <c r="P153" s="13"/>
      <c r="Q153" s="13"/>
      <c r="R153" s="13"/>
      <c r="S153" s="13"/>
      <c r="T153" s="13"/>
      <c r="U153" s="14"/>
      <c r="V153" s="14"/>
      <c r="W153" s="16"/>
      <c r="X153" s="16"/>
      <c r="Y153" s="14"/>
      <c r="Z153" s="17" t="str">
        <f t="shared" si="8"/>
        <v/>
      </c>
      <c r="AA153" s="17" t="str">
        <f t="shared" si="9"/>
        <v/>
      </c>
      <c r="AB153" s="17" t="str">
        <f t="shared" si="10"/>
        <v/>
      </c>
      <c r="AC153" s="17" t="str">
        <f>IF(COUNTA(A153:Y153)=0,"",IF(OR(A153="",B153="",C153="",D153="",E153="",F153="",G153="",H153="",I153="",J153="",K153="",L153="",M153="",N153="",O153="",W153="",X153="",COUNTIF($A$2:$A$301,A153)&gt;1,COUNTIF($D$2:$D$301,D153)&gt;1,ISNA(MATCH(B153,Lists!$A$2:$A$12,0)),ISNA(MATCH(C153,Lists!$B$2:$B$9,0)),ISNA(MATCH(I153,Lists!$C$2:$C$5,0)),ISNA(MATCH(L153,Lists!$D$2:$D$10,0)),ISNA(MATCH(W153,Lists!$E$2:$E$3,0)),X153&lt;&gt;"Yes",K153&lt;&gt;LOWER(K153),ISNUMBER(SEARCH(" ",K153)),O153&lt;&gt;LOWER(O153),ISNUMBER(SEARCH(" ",O153)),AND(OR(B153="repair",B153="bridge"),P153=""),AND(OR(B153="repair",B153="bridge"),Q153=""),AND(U153&lt;&gt;"",V153=""),AND(U153&lt;&gt;"",NOT(OR(RIGHT(LOWER(U153),5)=".webp",RIGHT(LOWER(U153),4)=".png",RIGHT(LOWER(U153),4)=".jpg",RIGHT(LOWER(U153),5)=".jpeg")))),"Needs Fix",IF(OR(LEN(J153)&lt;40,Z153&lt;&gt;"OK",AB153&lt;&gt;"OK",R153="",AND(OR(B153="easyBoss",B153="mediumBoss",B153="finalBoss",B153="legendaryBoss"),W153&lt;&gt;"Yes")),"Warning","Ready")))</f>
        <v/>
      </c>
      <c r="AD153" s="11" t="str">
        <f>IF(AC153="","",IF(AC153="Ready","Ready",IF(A153="","Missing QuestionID; ","")&amp;IF(B153="","Missing Pool; ",IF(ISNA(MATCH(B153,Lists!$A$2:$A$12,0)),"Invalid Pool; ",""))&amp;IF(C153="","Missing Difficulty; ",IF(ISNA(MATCH(C153,Lists!$B$2:$B$9,0)),"Invalid Difficulty; ",""))&amp;IF(D153="","Missing QuestionText; ","")&amp;IF(E153="","Missing OptionA; ","")&amp;IF(F153="","Missing OptionB; ","")&amp;IF(G153="","Missing OptionC; ","")&amp;IF(H153="","Missing OptionD; ","")&amp;IF(I153="","Missing CorrectAnswer; ",IF(ISNA(MATCH(I153,Lists!$C$2:$C$5,0)),"CorrectAnswer must be A, B, C, or D; ",""))&amp;IF(J153="","Missing Feedback; ",IF(LEN(J153)&lt;40,"Feedback may be too short; ",""))&amp;IF(K153="","Missing Tag; ",IF(OR(K153&lt;&gt;LOWER(K153),ISNUMBER(SEARCH(" ",K153))),"Tag must be lowercase with no spaces; ",""))&amp;IF(L153="","Missing Type; ",IF(ISNA(MATCH(L153,Lists!$D$2:$D$10,0)),"Invalid Type; ",""))&amp;IF(M153="","Missing Objective; ","")&amp;IF(N153="","Missing ObjectiveLabel; ","")&amp;IF(O153="","Missing PrimarySkill; ",IF(OR(O153&lt;&gt;LOWER(O153),ISNUMBER(SEARCH(" ",O153))),"PrimarySkill must be lowercase with no spaces; ",""))&amp;IF(AND(OR(B153="repair",B153="bridge"),P153=""),"Repair/Bridge item needs RepairSkill; ","")&amp;IF(AND(OR(B153="repair",B153="bridge"),Q153=""),"Repair/Bridge item needs CommonError; ","")&amp;IF(R153="","ConceptCluster recommended; ","")&amp;IF(AND(U153&lt;&gt;"",V153=""),"ImageAccessibilityNote required when ImageFile is used; ","")&amp;IF(AND(U153&lt;&gt;"",NOT(OR(RIGHT(LOWER(U153),5)=".webp",RIGHT(LOWER(U153),4)=".png",RIGHT(LOWER(U153),4)=".jpg",RIGHT(LOWER(U153),5)=".jpeg"))),"Invalid image extension; ","")&amp;IF(W153="","Missing BossEligible; ",IF(ISNA(MATCH(W153,Lists!$E$2:$E$3,0)),"BossEligible must be Yes or No; ",""))&amp;IF(X153&lt;&gt;"Yes","Correct answer has not been verified; ","")&amp;IF(AA153&lt;&gt;"OK",AA153&amp;"; ","")&amp;IF(AB153&lt;&gt;"OK",AB153&amp;"; ","")&amp;IF(Z153&lt;&gt;"OK",Z153&amp;"; ","")&amp;IF(AND(OR(B153="easyBoss",B153="mediumBoss",B153="finalBoss",B153="legendaryBoss"),W153&lt;&gt;"Yes"),"Boss-pool item should be BossEligible = Yes; ","")))</f>
        <v/>
      </c>
      <c r="AE153" s="11" t="str">
        <f t="shared" si="11"/>
        <v/>
      </c>
    </row>
    <row r="154" spans="1:31" ht="45" customHeight="1">
      <c r="A154" s="15"/>
      <c r="B154" s="15"/>
      <c r="C154" s="15"/>
      <c r="D154" s="12"/>
      <c r="E154" s="12"/>
      <c r="F154" s="12"/>
      <c r="G154" s="12"/>
      <c r="H154" s="12"/>
      <c r="I154" s="15"/>
      <c r="J154" s="12"/>
      <c r="K154" s="12"/>
      <c r="L154" s="12"/>
      <c r="M154" s="12"/>
      <c r="N154" s="12"/>
      <c r="O154" s="13"/>
      <c r="P154" s="13"/>
      <c r="Q154" s="13"/>
      <c r="R154" s="13"/>
      <c r="S154" s="13"/>
      <c r="T154" s="13"/>
      <c r="U154" s="14"/>
      <c r="V154" s="14"/>
      <c r="W154" s="16"/>
      <c r="X154" s="16"/>
      <c r="Y154" s="14"/>
      <c r="Z154" s="17" t="str">
        <f t="shared" si="8"/>
        <v/>
      </c>
      <c r="AA154" s="17" t="str">
        <f t="shared" si="9"/>
        <v/>
      </c>
      <c r="AB154" s="17" t="str">
        <f t="shared" si="10"/>
        <v/>
      </c>
      <c r="AC154" s="17" t="str">
        <f>IF(COUNTA(A154:Y154)=0,"",IF(OR(A154="",B154="",C154="",D154="",E154="",F154="",G154="",H154="",I154="",J154="",K154="",L154="",M154="",N154="",O154="",W154="",X154="",COUNTIF($A$2:$A$301,A154)&gt;1,COUNTIF($D$2:$D$301,D154)&gt;1,ISNA(MATCH(B154,Lists!$A$2:$A$12,0)),ISNA(MATCH(C154,Lists!$B$2:$B$9,0)),ISNA(MATCH(I154,Lists!$C$2:$C$5,0)),ISNA(MATCH(L154,Lists!$D$2:$D$10,0)),ISNA(MATCH(W154,Lists!$E$2:$E$3,0)),X154&lt;&gt;"Yes",K154&lt;&gt;LOWER(K154),ISNUMBER(SEARCH(" ",K154)),O154&lt;&gt;LOWER(O154),ISNUMBER(SEARCH(" ",O154)),AND(OR(B154="repair",B154="bridge"),P154=""),AND(OR(B154="repair",B154="bridge"),Q154=""),AND(U154&lt;&gt;"",V154=""),AND(U154&lt;&gt;"",NOT(OR(RIGHT(LOWER(U154),5)=".webp",RIGHT(LOWER(U154),4)=".png",RIGHT(LOWER(U154),4)=".jpg",RIGHT(LOWER(U154),5)=".jpeg")))),"Needs Fix",IF(OR(LEN(J154)&lt;40,Z154&lt;&gt;"OK",AB154&lt;&gt;"OK",R154="",AND(OR(B154="easyBoss",B154="mediumBoss",B154="finalBoss",B154="legendaryBoss"),W154&lt;&gt;"Yes")),"Warning","Ready")))</f>
        <v/>
      </c>
      <c r="AD154" s="11" t="str">
        <f>IF(AC154="","",IF(AC154="Ready","Ready",IF(A154="","Missing QuestionID; ","")&amp;IF(B154="","Missing Pool; ",IF(ISNA(MATCH(B154,Lists!$A$2:$A$12,0)),"Invalid Pool; ",""))&amp;IF(C154="","Missing Difficulty; ",IF(ISNA(MATCH(C154,Lists!$B$2:$B$9,0)),"Invalid Difficulty; ",""))&amp;IF(D154="","Missing QuestionText; ","")&amp;IF(E154="","Missing OptionA; ","")&amp;IF(F154="","Missing OptionB; ","")&amp;IF(G154="","Missing OptionC; ","")&amp;IF(H154="","Missing OptionD; ","")&amp;IF(I154="","Missing CorrectAnswer; ",IF(ISNA(MATCH(I154,Lists!$C$2:$C$5,0)),"CorrectAnswer must be A, B, C, or D; ",""))&amp;IF(J154="","Missing Feedback; ",IF(LEN(J154)&lt;40,"Feedback may be too short; ",""))&amp;IF(K154="","Missing Tag; ",IF(OR(K154&lt;&gt;LOWER(K154),ISNUMBER(SEARCH(" ",K154))),"Tag must be lowercase with no spaces; ",""))&amp;IF(L154="","Missing Type; ",IF(ISNA(MATCH(L154,Lists!$D$2:$D$10,0)),"Invalid Type; ",""))&amp;IF(M154="","Missing Objective; ","")&amp;IF(N154="","Missing ObjectiveLabel; ","")&amp;IF(O154="","Missing PrimarySkill; ",IF(OR(O154&lt;&gt;LOWER(O154),ISNUMBER(SEARCH(" ",O154))),"PrimarySkill must be lowercase with no spaces; ",""))&amp;IF(AND(OR(B154="repair",B154="bridge"),P154=""),"Repair/Bridge item needs RepairSkill; ","")&amp;IF(AND(OR(B154="repair",B154="bridge"),Q154=""),"Repair/Bridge item needs CommonError; ","")&amp;IF(R154="","ConceptCluster recommended; ","")&amp;IF(AND(U154&lt;&gt;"",V154=""),"ImageAccessibilityNote required when ImageFile is used; ","")&amp;IF(AND(U154&lt;&gt;"",NOT(OR(RIGHT(LOWER(U154),5)=".webp",RIGHT(LOWER(U154),4)=".png",RIGHT(LOWER(U154),4)=".jpg",RIGHT(LOWER(U154),5)=".jpeg"))),"Invalid image extension; ","")&amp;IF(W154="","Missing BossEligible; ",IF(ISNA(MATCH(W154,Lists!$E$2:$E$3,0)),"BossEligible must be Yes or No; ",""))&amp;IF(X154&lt;&gt;"Yes","Correct answer has not been verified; ","")&amp;IF(AA154&lt;&gt;"OK",AA154&amp;"; ","")&amp;IF(AB154&lt;&gt;"OK",AB154&amp;"; ","")&amp;IF(Z154&lt;&gt;"OK",Z154&amp;"; ","")&amp;IF(AND(OR(B154="easyBoss",B154="mediumBoss",B154="finalBoss",B154="legendaryBoss"),W154&lt;&gt;"Yes"),"Boss-pool item should be BossEligible = Yes; ","")))</f>
        <v/>
      </c>
      <c r="AE154" s="11" t="str">
        <f t="shared" si="11"/>
        <v/>
      </c>
    </row>
    <row r="155" spans="1:31" ht="45" customHeight="1">
      <c r="A155" s="15"/>
      <c r="B155" s="15"/>
      <c r="C155" s="15"/>
      <c r="D155" s="12"/>
      <c r="E155" s="12"/>
      <c r="F155" s="12"/>
      <c r="G155" s="12"/>
      <c r="H155" s="12"/>
      <c r="I155" s="15"/>
      <c r="J155" s="12"/>
      <c r="K155" s="12"/>
      <c r="L155" s="12"/>
      <c r="M155" s="12"/>
      <c r="N155" s="12"/>
      <c r="O155" s="13"/>
      <c r="P155" s="13"/>
      <c r="Q155" s="13"/>
      <c r="R155" s="13"/>
      <c r="S155" s="13"/>
      <c r="T155" s="13"/>
      <c r="U155" s="14"/>
      <c r="V155" s="14"/>
      <c r="W155" s="16"/>
      <c r="X155" s="16"/>
      <c r="Y155" s="14"/>
      <c r="Z155" s="17" t="str">
        <f t="shared" si="8"/>
        <v/>
      </c>
      <c r="AA155" s="17" t="str">
        <f t="shared" si="9"/>
        <v/>
      </c>
      <c r="AB155" s="17" t="str">
        <f t="shared" si="10"/>
        <v/>
      </c>
      <c r="AC155" s="17" t="str">
        <f>IF(COUNTA(A155:Y155)=0,"",IF(OR(A155="",B155="",C155="",D155="",E155="",F155="",G155="",H155="",I155="",J155="",K155="",L155="",M155="",N155="",O155="",W155="",X155="",COUNTIF($A$2:$A$301,A155)&gt;1,COUNTIF($D$2:$D$301,D155)&gt;1,ISNA(MATCH(B155,Lists!$A$2:$A$12,0)),ISNA(MATCH(C155,Lists!$B$2:$B$9,0)),ISNA(MATCH(I155,Lists!$C$2:$C$5,0)),ISNA(MATCH(L155,Lists!$D$2:$D$10,0)),ISNA(MATCH(W155,Lists!$E$2:$E$3,0)),X155&lt;&gt;"Yes",K155&lt;&gt;LOWER(K155),ISNUMBER(SEARCH(" ",K155)),O155&lt;&gt;LOWER(O155),ISNUMBER(SEARCH(" ",O155)),AND(OR(B155="repair",B155="bridge"),P155=""),AND(OR(B155="repair",B155="bridge"),Q155=""),AND(U155&lt;&gt;"",V155=""),AND(U155&lt;&gt;"",NOT(OR(RIGHT(LOWER(U155),5)=".webp",RIGHT(LOWER(U155),4)=".png",RIGHT(LOWER(U155),4)=".jpg",RIGHT(LOWER(U155),5)=".jpeg")))),"Needs Fix",IF(OR(LEN(J155)&lt;40,Z155&lt;&gt;"OK",AB155&lt;&gt;"OK",R155="",AND(OR(B155="easyBoss",B155="mediumBoss",B155="finalBoss",B155="legendaryBoss"),W155&lt;&gt;"Yes")),"Warning","Ready")))</f>
        <v/>
      </c>
      <c r="AD155" s="11" t="str">
        <f>IF(AC155="","",IF(AC155="Ready","Ready",IF(A155="","Missing QuestionID; ","")&amp;IF(B155="","Missing Pool; ",IF(ISNA(MATCH(B155,Lists!$A$2:$A$12,0)),"Invalid Pool; ",""))&amp;IF(C155="","Missing Difficulty; ",IF(ISNA(MATCH(C155,Lists!$B$2:$B$9,0)),"Invalid Difficulty; ",""))&amp;IF(D155="","Missing QuestionText; ","")&amp;IF(E155="","Missing OptionA; ","")&amp;IF(F155="","Missing OptionB; ","")&amp;IF(G155="","Missing OptionC; ","")&amp;IF(H155="","Missing OptionD; ","")&amp;IF(I155="","Missing CorrectAnswer; ",IF(ISNA(MATCH(I155,Lists!$C$2:$C$5,0)),"CorrectAnswer must be A, B, C, or D; ",""))&amp;IF(J155="","Missing Feedback; ",IF(LEN(J155)&lt;40,"Feedback may be too short; ",""))&amp;IF(K155="","Missing Tag; ",IF(OR(K155&lt;&gt;LOWER(K155),ISNUMBER(SEARCH(" ",K155))),"Tag must be lowercase with no spaces; ",""))&amp;IF(L155="","Missing Type; ",IF(ISNA(MATCH(L155,Lists!$D$2:$D$10,0)),"Invalid Type; ",""))&amp;IF(M155="","Missing Objective; ","")&amp;IF(N155="","Missing ObjectiveLabel; ","")&amp;IF(O155="","Missing PrimarySkill; ",IF(OR(O155&lt;&gt;LOWER(O155),ISNUMBER(SEARCH(" ",O155))),"PrimarySkill must be lowercase with no spaces; ",""))&amp;IF(AND(OR(B155="repair",B155="bridge"),P155=""),"Repair/Bridge item needs RepairSkill; ","")&amp;IF(AND(OR(B155="repair",B155="bridge"),Q155=""),"Repair/Bridge item needs CommonError; ","")&amp;IF(R155="","ConceptCluster recommended; ","")&amp;IF(AND(U155&lt;&gt;"",V155=""),"ImageAccessibilityNote required when ImageFile is used; ","")&amp;IF(AND(U155&lt;&gt;"",NOT(OR(RIGHT(LOWER(U155),5)=".webp",RIGHT(LOWER(U155),4)=".png",RIGHT(LOWER(U155),4)=".jpg",RIGHT(LOWER(U155),5)=".jpeg"))),"Invalid image extension; ","")&amp;IF(W155="","Missing BossEligible; ",IF(ISNA(MATCH(W155,Lists!$E$2:$E$3,0)),"BossEligible must be Yes or No; ",""))&amp;IF(X155&lt;&gt;"Yes","Correct answer has not been verified; ","")&amp;IF(AA155&lt;&gt;"OK",AA155&amp;"; ","")&amp;IF(AB155&lt;&gt;"OK",AB155&amp;"; ","")&amp;IF(Z155&lt;&gt;"OK",Z155&amp;"; ","")&amp;IF(AND(OR(B155="easyBoss",B155="mediumBoss",B155="finalBoss",B155="legendaryBoss"),W155&lt;&gt;"Yes"),"Boss-pool item should be BossEligible = Yes; ","")))</f>
        <v/>
      </c>
      <c r="AE155" s="11" t="str">
        <f t="shared" si="11"/>
        <v/>
      </c>
    </row>
    <row r="156" spans="1:31" ht="45" customHeight="1">
      <c r="A156" s="15"/>
      <c r="B156" s="15"/>
      <c r="C156" s="15"/>
      <c r="D156" s="12"/>
      <c r="E156" s="12"/>
      <c r="F156" s="12"/>
      <c r="G156" s="12"/>
      <c r="H156" s="12"/>
      <c r="I156" s="15"/>
      <c r="J156" s="12"/>
      <c r="K156" s="12"/>
      <c r="L156" s="12"/>
      <c r="M156" s="12"/>
      <c r="N156" s="12"/>
      <c r="O156" s="13"/>
      <c r="P156" s="13"/>
      <c r="Q156" s="13"/>
      <c r="R156" s="13"/>
      <c r="S156" s="13"/>
      <c r="T156" s="13"/>
      <c r="U156" s="14"/>
      <c r="V156" s="14"/>
      <c r="W156" s="16"/>
      <c r="X156" s="16"/>
      <c r="Y156" s="14"/>
      <c r="Z156" s="17" t="str">
        <f t="shared" si="8"/>
        <v/>
      </c>
      <c r="AA156" s="17" t="str">
        <f t="shared" si="9"/>
        <v/>
      </c>
      <c r="AB156" s="17" t="str">
        <f t="shared" si="10"/>
        <v/>
      </c>
      <c r="AC156" s="17" t="str">
        <f>IF(COUNTA(A156:Y156)=0,"",IF(OR(A156="",B156="",C156="",D156="",E156="",F156="",G156="",H156="",I156="",J156="",K156="",L156="",M156="",N156="",O156="",W156="",X156="",COUNTIF($A$2:$A$301,A156)&gt;1,COUNTIF($D$2:$D$301,D156)&gt;1,ISNA(MATCH(B156,Lists!$A$2:$A$12,0)),ISNA(MATCH(C156,Lists!$B$2:$B$9,0)),ISNA(MATCH(I156,Lists!$C$2:$C$5,0)),ISNA(MATCH(L156,Lists!$D$2:$D$10,0)),ISNA(MATCH(W156,Lists!$E$2:$E$3,0)),X156&lt;&gt;"Yes",K156&lt;&gt;LOWER(K156),ISNUMBER(SEARCH(" ",K156)),O156&lt;&gt;LOWER(O156),ISNUMBER(SEARCH(" ",O156)),AND(OR(B156="repair",B156="bridge"),P156=""),AND(OR(B156="repair",B156="bridge"),Q156=""),AND(U156&lt;&gt;"",V156=""),AND(U156&lt;&gt;"",NOT(OR(RIGHT(LOWER(U156),5)=".webp",RIGHT(LOWER(U156),4)=".png",RIGHT(LOWER(U156),4)=".jpg",RIGHT(LOWER(U156),5)=".jpeg")))),"Needs Fix",IF(OR(LEN(J156)&lt;40,Z156&lt;&gt;"OK",AB156&lt;&gt;"OK",R156="",AND(OR(B156="easyBoss",B156="mediumBoss",B156="finalBoss",B156="legendaryBoss"),W156&lt;&gt;"Yes")),"Warning","Ready")))</f>
        <v/>
      </c>
      <c r="AD156" s="11" t="str">
        <f>IF(AC156="","",IF(AC156="Ready","Ready",IF(A156="","Missing QuestionID; ","")&amp;IF(B156="","Missing Pool; ",IF(ISNA(MATCH(B156,Lists!$A$2:$A$12,0)),"Invalid Pool; ",""))&amp;IF(C156="","Missing Difficulty; ",IF(ISNA(MATCH(C156,Lists!$B$2:$B$9,0)),"Invalid Difficulty; ",""))&amp;IF(D156="","Missing QuestionText; ","")&amp;IF(E156="","Missing OptionA; ","")&amp;IF(F156="","Missing OptionB; ","")&amp;IF(G156="","Missing OptionC; ","")&amp;IF(H156="","Missing OptionD; ","")&amp;IF(I156="","Missing CorrectAnswer; ",IF(ISNA(MATCH(I156,Lists!$C$2:$C$5,0)),"CorrectAnswer must be A, B, C, or D; ",""))&amp;IF(J156="","Missing Feedback; ",IF(LEN(J156)&lt;40,"Feedback may be too short; ",""))&amp;IF(K156="","Missing Tag; ",IF(OR(K156&lt;&gt;LOWER(K156),ISNUMBER(SEARCH(" ",K156))),"Tag must be lowercase with no spaces; ",""))&amp;IF(L156="","Missing Type; ",IF(ISNA(MATCH(L156,Lists!$D$2:$D$10,0)),"Invalid Type; ",""))&amp;IF(M156="","Missing Objective; ","")&amp;IF(N156="","Missing ObjectiveLabel; ","")&amp;IF(O156="","Missing PrimarySkill; ",IF(OR(O156&lt;&gt;LOWER(O156),ISNUMBER(SEARCH(" ",O156))),"PrimarySkill must be lowercase with no spaces; ",""))&amp;IF(AND(OR(B156="repair",B156="bridge"),P156=""),"Repair/Bridge item needs RepairSkill; ","")&amp;IF(AND(OR(B156="repair",B156="bridge"),Q156=""),"Repair/Bridge item needs CommonError; ","")&amp;IF(R156="","ConceptCluster recommended; ","")&amp;IF(AND(U156&lt;&gt;"",V156=""),"ImageAccessibilityNote required when ImageFile is used; ","")&amp;IF(AND(U156&lt;&gt;"",NOT(OR(RIGHT(LOWER(U156),5)=".webp",RIGHT(LOWER(U156),4)=".png",RIGHT(LOWER(U156),4)=".jpg",RIGHT(LOWER(U156),5)=".jpeg"))),"Invalid image extension; ","")&amp;IF(W156="","Missing BossEligible; ",IF(ISNA(MATCH(W156,Lists!$E$2:$E$3,0)),"BossEligible must be Yes or No; ",""))&amp;IF(X156&lt;&gt;"Yes","Correct answer has not been verified; ","")&amp;IF(AA156&lt;&gt;"OK",AA156&amp;"; ","")&amp;IF(AB156&lt;&gt;"OK",AB156&amp;"; ","")&amp;IF(Z156&lt;&gt;"OK",Z156&amp;"; ","")&amp;IF(AND(OR(B156="easyBoss",B156="mediumBoss",B156="finalBoss",B156="legendaryBoss"),W156&lt;&gt;"Yes"),"Boss-pool item should be BossEligible = Yes; ","")))</f>
        <v/>
      </c>
      <c r="AE156" s="11" t="str">
        <f t="shared" si="11"/>
        <v/>
      </c>
    </row>
    <row r="157" spans="1:31" ht="45" customHeight="1">
      <c r="A157" s="15"/>
      <c r="B157" s="15"/>
      <c r="C157" s="15"/>
      <c r="D157" s="12"/>
      <c r="E157" s="12"/>
      <c r="F157" s="12"/>
      <c r="G157" s="12"/>
      <c r="H157" s="12"/>
      <c r="I157" s="15"/>
      <c r="J157" s="12"/>
      <c r="K157" s="12"/>
      <c r="L157" s="12"/>
      <c r="M157" s="12"/>
      <c r="N157" s="12"/>
      <c r="O157" s="13"/>
      <c r="P157" s="13"/>
      <c r="Q157" s="13"/>
      <c r="R157" s="13"/>
      <c r="S157" s="13"/>
      <c r="T157" s="13"/>
      <c r="U157" s="14"/>
      <c r="V157" s="14"/>
      <c r="W157" s="16"/>
      <c r="X157" s="16"/>
      <c r="Y157" s="14"/>
      <c r="Z157" s="17" t="str">
        <f t="shared" si="8"/>
        <v/>
      </c>
      <c r="AA157" s="17" t="str">
        <f t="shared" si="9"/>
        <v/>
      </c>
      <c r="AB157" s="17" t="str">
        <f t="shared" si="10"/>
        <v/>
      </c>
      <c r="AC157" s="17" t="str">
        <f>IF(COUNTA(A157:Y157)=0,"",IF(OR(A157="",B157="",C157="",D157="",E157="",F157="",G157="",H157="",I157="",J157="",K157="",L157="",M157="",N157="",O157="",W157="",X157="",COUNTIF($A$2:$A$301,A157)&gt;1,COUNTIF($D$2:$D$301,D157)&gt;1,ISNA(MATCH(B157,Lists!$A$2:$A$12,0)),ISNA(MATCH(C157,Lists!$B$2:$B$9,0)),ISNA(MATCH(I157,Lists!$C$2:$C$5,0)),ISNA(MATCH(L157,Lists!$D$2:$D$10,0)),ISNA(MATCH(W157,Lists!$E$2:$E$3,0)),X157&lt;&gt;"Yes",K157&lt;&gt;LOWER(K157),ISNUMBER(SEARCH(" ",K157)),O157&lt;&gt;LOWER(O157),ISNUMBER(SEARCH(" ",O157)),AND(OR(B157="repair",B157="bridge"),P157=""),AND(OR(B157="repair",B157="bridge"),Q157=""),AND(U157&lt;&gt;"",V157=""),AND(U157&lt;&gt;"",NOT(OR(RIGHT(LOWER(U157),5)=".webp",RIGHT(LOWER(U157),4)=".png",RIGHT(LOWER(U157),4)=".jpg",RIGHT(LOWER(U157),5)=".jpeg")))),"Needs Fix",IF(OR(LEN(J157)&lt;40,Z157&lt;&gt;"OK",AB157&lt;&gt;"OK",R157="",AND(OR(B157="easyBoss",B157="mediumBoss",B157="finalBoss",B157="legendaryBoss"),W157&lt;&gt;"Yes")),"Warning","Ready")))</f>
        <v/>
      </c>
      <c r="AD157" s="11" t="str">
        <f>IF(AC157="","",IF(AC157="Ready","Ready",IF(A157="","Missing QuestionID; ","")&amp;IF(B157="","Missing Pool; ",IF(ISNA(MATCH(B157,Lists!$A$2:$A$12,0)),"Invalid Pool; ",""))&amp;IF(C157="","Missing Difficulty; ",IF(ISNA(MATCH(C157,Lists!$B$2:$B$9,0)),"Invalid Difficulty; ",""))&amp;IF(D157="","Missing QuestionText; ","")&amp;IF(E157="","Missing OptionA; ","")&amp;IF(F157="","Missing OptionB; ","")&amp;IF(G157="","Missing OptionC; ","")&amp;IF(H157="","Missing OptionD; ","")&amp;IF(I157="","Missing CorrectAnswer; ",IF(ISNA(MATCH(I157,Lists!$C$2:$C$5,0)),"CorrectAnswer must be A, B, C, or D; ",""))&amp;IF(J157="","Missing Feedback; ",IF(LEN(J157)&lt;40,"Feedback may be too short; ",""))&amp;IF(K157="","Missing Tag; ",IF(OR(K157&lt;&gt;LOWER(K157),ISNUMBER(SEARCH(" ",K157))),"Tag must be lowercase with no spaces; ",""))&amp;IF(L157="","Missing Type; ",IF(ISNA(MATCH(L157,Lists!$D$2:$D$10,0)),"Invalid Type; ",""))&amp;IF(M157="","Missing Objective; ","")&amp;IF(N157="","Missing ObjectiveLabel; ","")&amp;IF(O157="","Missing PrimarySkill; ",IF(OR(O157&lt;&gt;LOWER(O157),ISNUMBER(SEARCH(" ",O157))),"PrimarySkill must be lowercase with no spaces; ",""))&amp;IF(AND(OR(B157="repair",B157="bridge"),P157=""),"Repair/Bridge item needs RepairSkill; ","")&amp;IF(AND(OR(B157="repair",B157="bridge"),Q157=""),"Repair/Bridge item needs CommonError; ","")&amp;IF(R157="","ConceptCluster recommended; ","")&amp;IF(AND(U157&lt;&gt;"",V157=""),"ImageAccessibilityNote required when ImageFile is used; ","")&amp;IF(AND(U157&lt;&gt;"",NOT(OR(RIGHT(LOWER(U157),5)=".webp",RIGHT(LOWER(U157),4)=".png",RIGHT(LOWER(U157),4)=".jpg",RIGHT(LOWER(U157),5)=".jpeg"))),"Invalid image extension; ","")&amp;IF(W157="","Missing BossEligible; ",IF(ISNA(MATCH(W157,Lists!$E$2:$E$3,0)),"BossEligible must be Yes or No; ",""))&amp;IF(X157&lt;&gt;"Yes","Correct answer has not been verified; ","")&amp;IF(AA157&lt;&gt;"OK",AA157&amp;"; ","")&amp;IF(AB157&lt;&gt;"OK",AB157&amp;"; ","")&amp;IF(Z157&lt;&gt;"OK",Z157&amp;"; ","")&amp;IF(AND(OR(B157="easyBoss",B157="mediumBoss",B157="finalBoss",B157="legendaryBoss"),W157&lt;&gt;"Yes"),"Boss-pool item should be BossEligible = Yes; ","")))</f>
        <v/>
      </c>
      <c r="AE157" s="11" t="str">
        <f t="shared" si="11"/>
        <v/>
      </c>
    </row>
    <row r="158" spans="1:31" ht="45" customHeight="1">
      <c r="A158" s="15"/>
      <c r="B158" s="15"/>
      <c r="C158" s="15"/>
      <c r="D158" s="12"/>
      <c r="E158" s="12"/>
      <c r="F158" s="12"/>
      <c r="G158" s="12"/>
      <c r="H158" s="12"/>
      <c r="I158" s="15"/>
      <c r="J158" s="12"/>
      <c r="K158" s="12"/>
      <c r="L158" s="12"/>
      <c r="M158" s="12"/>
      <c r="N158" s="12"/>
      <c r="O158" s="13"/>
      <c r="P158" s="13"/>
      <c r="Q158" s="13"/>
      <c r="R158" s="13"/>
      <c r="S158" s="13"/>
      <c r="T158" s="13"/>
      <c r="U158" s="14"/>
      <c r="V158" s="14"/>
      <c r="W158" s="16"/>
      <c r="X158" s="16"/>
      <c r="Y158" s="14"/>
      <c r="Z158" s="17" t="str">
        <f t="shared" si="8"/>
        <v/>
      </c>
      <c r="AA158" s="17" t="str">
        <f t="shared" si="9"/>
        <v/>
      </c>
      <c r="AB158" s="17" t="str">
        <f t="shared" si="10"/>
        <v/>
      </c>
      <c r="AC158" s="17" t="str">
        <f>IF(COUNTA(A158:Y158)=0,"",IF(OR(A158="",B158="",C158="",D158="",E158="",F158="",G158="",H158="",I158="",J158="",K158="",L158="",M158="",N158="",O158="",W158="",X158="",COUNTIF($A$2:$A$301,A158)&gt;1,COUNTIF($D$2:$D$301,D158)&gt;1,ISNA(MATCH(B158,Lists!$A$2:$A$12,0)),ISNA(MATCH(C158,Lists!$B$2:$B$9,0)),ISNA(MATCH(I158,Lists!$C$2:$C$5,0)),ISNA(MATCH(L158,Lists!$D$2:$D$10,0)),ISNA(MATCH(W158,Lists!$E$2:$E$3,0)),X158&lt;&gt;"Yes",K158&lt;&gt;LOWER(K158),ISNUMBER(SEARCH(" ",K158)),O158&lt;&gt;LOWER(O158),ISNUMBER(SEARCH(" ",O158)),AND(OR(B158="repair",B158="bridge"),P158=""),AND(OR(B158="repair",B158="bridge"),Q158=""),AND(U158&lt;&gt;"",V158=""),AND(U158&lt;&gt;"",NOT(OR(RIGHT(LOWER(U158),5)=".webp",RIGHT(LOWER(U158),4)=".png",RIGHT(LOWER(U158),4)=".jpg",RIGHT(LOWER(U158),5)=".jpeg")))),"Needs Fix",IF(OR(LEN(J158)&lt;40,Z158&lt;&gt;"OK",AB158&lt;&gt;"OK",R158="",AND(OR(B158="easyBoss",B158="mediumBoss",B158="finalBoss",B158="legendaryBoss"),W158&lt;&gt;"Yes")),"Warning","Ready")))</f>
        <v/>
      </c>
      <c r="AD158" s="11" t="str">
        <f>IF(AC158="","",IF(AC158="Ready","Ready",IF(A158="","Missing QuestionID; ","")&amp;IF(B158="","Missing Pool; ",IF(ISNA(MATCH(B158,Lists!$A$2:$A$12,0)),"Invalid Pool; ",""))&amp;IF(C158="","Missing Difficulty; ",IF(ISNA(MATCH(C158,Lists!$B$2:$B$9,0)),"Invalid Difficulty; ",""))&amp;IF(D158="","Missing QuestionText; ","")&amp;IF(E158="","Missing OptionA; ","")&amp;IF(F158="","Missing OptionB; ","")&amp;IF(G158="","Missing OptionC; ","")&amp;IF(H158="","Missing OptionD; ","")&amp;IF(I158="","Missing CorrectAnswer; ",IF(ISNA(MATCH(I158,Lists!$C$2:$C$5,0)),"CorrectAnswer must be A, B, C, or D; ",""))&amp;IF(J158="","Missing Feedback; ",IF(LEN(J158)&lt;40,"Feedback may be too short; ",""))&amp;IF(K158="","Missing Tag; ",IF(OR(K158&lt;&gt;LOWER(K158),ISNUMBER(SEARCH(" ",K158))),"Tag must be lowercase with no spaces; ",""))&amp;IF(L158="","Missing Type; ",IF(ISNA(MATCH(L158,Lists!$D$2:$D$10,0)),"Invalid Type; ",""))&amp;IF(M158="","Missing Objective; ","")&amp;IF(N158="","Missing ObjectiveLabel; ","")&amp;IF(O158="","Missing PrimarySkill; ",IF(OR(O158&lt;&gt;LOWER(O158),ISNUMBER(SEARCH(" ",O158))),"PrimarySkill must be lowercase with no spaces; ",""))&amp;IF(AND(OR(B158="repair",B158="bridge"),P158=""),"Repair/Bridge item needs RepairSkill; ","")&amp;IF(AND(OR(B158="repair",B158="bridge"),Q158=""),"Repair/Bridge item needs CommonError; ","")&amp;IF(R158="","ConceptCluster recommended; ","")&amp;IF(AND(U158&lt;&gt;"",V158=""),"ImageAccessibilityNote required when ImageFile is used; ","")&amp;IF(AND(U158&lt;&gt;"",NOT(OR(RIGHT(LOWER(U158),5)=".webp",RIGHT(LOWER(U158),4)=".png",RIGHT(LOWER(U158),4)=".jpg",RIGHT(LOWER(U158),5)=".jpeg"))),"Invalid image extension; ","")&amp;IF(W158="","Missing BossEligible; ",IF(ISNA(MATCH(W158,Lists!$E$2:$E$3,0)),"BossEligible must be Yes or No; ",""))&amp;IF(X158&lt;&gt;"Yes","Correct answer has not been verified; ","")&amp;IF(AA158&lt;&gt;"OK",AA158&amp;"; ","")&amp;IF(AB158&lt;&gt;"OK",AB158&amp;"; ","")&amp;IF(Z158&lt;&gt;"OK",Z158&amp;"; ","")&amp;IF(AND(OR(B158="easyBoss",B158="mediumBoss",B158="finalBoss",B158="legendaryBoss"),W158&lt;&gt;"Yes"),"Boss-pool item should be BossEligible = Yes; ","")))</f>
        <v/>
      </c>
      <c r="AE158" s="11" t="str">
        <f t="shared" si="11"/>
        <v/>
      </c>
    </row>
    <row r="159" spans="1:31" ht="45" customHeight="1">
      <c r="A159" s="15"/>
      <c r="B159" s="15"/>
      <c r="C159" s="15"/>
      <c r="D159" s="12"/>
      <c r="E159" s="12"/>
      <c r="F159" s="12"/>
      <c r="G159" s="12"/>
      <c r="H159" s="12"/>
      <c r="I159" s="15"/>
      <c r="J159" s="12"/>
      <c r="K159" s="12"/>
      <c r="L159" s="12"/>
      <c r="M159" s="12"/>
      <c r="N159" s="12"/>
      <c r="O159" s="13"/>
      <c r="P159" s="13"/>
      <c r="Q159" s="13"/>
      <c r="R159" s="13"/>
      <c r="S159" s="13"/>
      <c r="T159" s="13"/>
      <c r="U159" s="14"/>
      <c r="V159" s="14"/>
      <c r="W159" s="16"/>
      <c r="X159" s="16"/>
      <c r="Y159" s="14"/>
      <c r="Z159" s="17" t="str">
        <f t="shared" si="8"/>
        <v/>
      </c>
      <c r="AA159" s="17" t="str">
        <f t="shared" si="9"/>
        <v/>
      </c>
      <c r="AB159" s="17" t="str">
        <f t="shared" si="10"/>
        <v/>
      </c>
      <c r="AC159" s="17" t="str">
        <f>IF(COUNTA(A159:Y159)=0,"",IF(OR(A159="",B159="",C159="",D159="",E159="",F159="",G159="",H159="",I159="",J159="",K159="",L159="",M159="",N159="",O159="",W159="",X159="",COUNTIF($A$2:$A$301,A159)&gt;1,COUNTIF($D$2:$D$301,D159)&gt;1,ISNA(MATCH(B159,Lists!$A$2:$A$12,0)),ISNA(MATCH(C159,Lists!$B$2:$B$9,0)),ISNA(MATCH(I159,Lists!$C$2:$C$5,0)),ISNA(MATCH(L159,Lists!$D$2:$D$10,0)),ISNA(MATCH(W159,Lists!$E$2:$E$3,0)),X159&lt;&gt;"Yes",K159&lt;&gt;LOWER(K159),ISNUMBER(SEARCH(" ",K159)),O159&lt;&gt;LOWER(O159),ISNUMBER(SEARCH(" ",O159)),AND(OR(B159="repair",B159="bridge"),P159=""),AND(OR(B159="repair",B159="bridge"),Q159=""),AND(U159&lt;&gt;"",V159=""),AND(U159&lt;&gt;"",NOT(OR(RIGHT(LOWER(U159),5)=".webp",RIGHT(LOWER(U159),4)=".png",RIGHT(LOWER(U159),4)=".jpg",RIGHT(LOWER(U159),5)=".jpeg")))),"Needs Fix",IF(OR(LEN(J159)&lt;40,Z159&lt;&gt;"OK",AB159&lt;&gt;"OK",R159="",AND(OR(B159="easyBoss",B159="mediumBoss",B159="finalBoss",B159="legendaryBoss"),W159&lt;&gt;"Yes")),"Warning","Ready")))</f>
        <v/>
      </c>
      <c r="AD159" s="11" t="str">
        <f>IF(AC159="","",IF(AC159="Ready","Ready",IF(A159="","Missing QuestionID; ","")&amp;IF(B159="","Missing Pool; ",IF(ISNA(MATCH(B159,Lists!$A$2:$A$12,0)),"Invalid Pool; ",""))&amp;IF(C159="","Missing Difficulty; ",IF(ISNA(MATCH(C159,Lists!$B$2:$B$9,0)),"Invalid Difficulty; ",""))&amp;IF(D159="","Missing QuestionText; ","")&amp;IF(E159="","Missing OptionA; ","")&amp;IF(F159="","Missing OptionB; ","")&amp;IF(G159="","Missing OptionC; ","")&amp;IF(H159="","Missing OptionD; ","")&amp;IF(I159="","Missing CorrectAnswer; ",IF(ISNA(MATCH(I159,Lists!$C$2:$C$5,0)),"CorrectAnswer must be A, B, C, or D; ",""))&amp;IF(J159="","Missing Feedback; ",IF(LEN(J159)&lt;40,"Feedback may be too short; ",""))&amp;IF(K159="","Missing Tag; ",IF(OR(K159&lt;&gt;LOWER(K159),ISNUMBER(SEARCH(" ",K159))),"Tag must be lowercase with no spaces; ",""))&amp;IF(L159="","Missing Type; ",IF(ISNA(MATCH(L159,Lists!$D$2:$D$10,0)),"Invalid Type; ",""))&amp;IF(M159="","Missing Objective; ","")&amp;IF(N159="","Missing ObjectiveLabel; ","")&amp;IF(O159="","Missing PrimarySkill; ",IF(OR(O159&lt;&gt;LOWER(O159),ISNUMBER(SEARCH(" ",O159))),"PrimarySkill must be lowercase with no spaces; ",""))&amp;IF(AND(OR(B159="repair",B159="bridge"),P159=""),"Repair/Bridge item needs RepairSkill; ","")&amp;IF(AND(OR(B159="repair",B159="bridge"),Q159=""),"Repair/Bridge item needs CommonError; ","")&amp;IF(R159="","ConceptCluster recommended; ","")&amp;IF(AND(U159&lt;&gt;"",V159=""),"ImageAccessibilityNote required when ImageFile is used; ","")&amp;IF(AND(U159&lt;&gt;"",NOT(OR(RIGHT(LOWER(U159),5)=".webp",RIGHT(LOWER(U159),4)=".png",RIGHT(LOWER(U159),4)=".jpg",RIGHT(LOWER(U159),5)=".jpeg"))),"Invalid image extension; ","")&amp;IF(W159="","Missing BossEligible; ",IF(ISNA(MATCH(W159,Lists!$E$2:$E$3,0)),"BossEligible must be Yes or No; ",""))&amp;IF(X159&lt;&gt;"Yes","Correct answer has not been verified; ","")&amp;IF(AA159&lt;&gt;"OK",AA159&amp;"; ","")&amp;IF(AB159&lt;&gt;"OK",AB159&amp;"; ","")&amp;IF(Z159&lt;&gt;"OK",Z159&amp;"; ","")&amp;IF(AND(OR(B159="easyBoss",B159="mediumBoss",B159="finalBoss",B159="legendaryBoss"),W159&lt;&gt;"Yes"),"Boss-pool item should be BossEligible = Yes; ","")))</f>
        <v/>
      </c>
      <c r="AE159" s="11" t="str">
        <f t="shared" si="11"/>
        <v/>
      </c>
    </row>
    <row r="160" spans="1:31" ht="45" customHeight="1">
      <c r="A160" s="15"/>
      <c r="B160" s="15"/>
      <c r="C160" s="15"/>
      <c r="D160" s="12"/>
      <c r="E160" s="12"/>
      <c r="F160" s="12"/>
      <c r="G160" s="12"/>
      <c r="H160" s="12"/>
      <c r="I160" s="15"/>
      <c r="J160" s="12"/>
      <c r="K160" s="12"/>
      <c r="L160" s="12"/>
      <c r="M160" s="12"/>
      <c r="N160" s="12"/>
      <c r="O160" s="13"/>
      <c r="P160" s="13"/>
      <c r="Q160" s="13"/>
      <c r="R160" s="13"/>
      <c r="S160" s="13"/>
      <c r="T160" s="13"/>
      <c r="U160" s="14"/>
      <c r="V160" s="14"/>
      <c r="W160" s="16"/>
      <c r="X160" s="16"/>
      <c r="Y160" s="14"/>
      <c r="Z160" s="17" t="str">
        <f t="shared" si="8"/>
        <v/>
      </c>
      <c r="AA160" s="17" t="str">
        <f t="shared" si="9"/>
        <v/>
      </c>
      <c r="AB160" s="17" t="str">
        <f t="shared" si="10"/>
        <v/>
      </c>
      <c r="AC160" s="17" t="str">
        <f>IF(COUNTA(A160:Y160)=0,"",IF(OR(A160="",B160="",C160="",D160="",E160="",F160="",G160="",H160="",I160="",J160="",K160="",L160="",M160="",N160="",O160="",W160="",X160="",COUNTIF($A$2:$A$301,A160)&gt;1,COUNTIF($D$2:$D$301,D160)&gt;1,ISNA(MATCH(B160,Lists!$A$2:$A$12,0)),ISNA(MATCH(C160,Lists!$B$2:$B$9,0)),ISNA(MATCH(I160,Lists!$C$2:$C$5,0)),ISNA(MATCH(L160,Lists!$D$2:$D$10,0)),ISNA(MATCH(W160,Lists!$E$2:$E$3,0)),X160&lt;&gt;"Yes",K160&lt;&gt;LOWER(K160),ISNUMBER(SEARCH(" ",K160)),O160&lt;&gt;LOWER(O160),ISNUMBER(SEARCH(" ",O160)),AND(OR(B160="repair",B160="bridge"),P160=""),AND(OR(B160="repair",B160="bridge"),Q160=""),AND(U160&lt;&gt;"",V160=""),AND(U160&lt;&gt;"",NOT(OR(RIGHT(LOWER(U160),5)=".webp",RIGHT(LOWER(U160),4)=".png",RIGHT(LOWER(U160),4)=".jpg",RIGHT(LOWER(U160),5)=".jpeg")))),"Needs Fix",IF(OR(LEN(J160)&lt;40,Z160&lt;&gt;"OK",AB160&lt;&gt;"OK",R160="",AND(OR(B160="easyBoss",B160="mediumBoss",B160="finalBoss",B160="legendaryBoss"),W160&lt;&gt;"Yes")),"Warning","Ready")))</f>
        <v/>
      </c>
      <c r="AD160" s="11" t="str">
        <f>IF(AC160="","",IF(AC160="Ready","Ready",IF(A160="","Missing QuestionID; ","")&amp;IF(B160="","Missing Pool; ",IF(ISNA(MATCH(B160,Lists!$A$2:$A$12,0)),"Invalid Pool; ",""))&amp;IF(C160="","Missing Difficulty; ",IF(ISNA(MATCH(C160,Lists!$B$2:$B$9,0)),"Invalid Difficulty; ",""))&amp;IF(D160="","Missing QuestionText; ","")&amp;IF(E160="","Missing OptionA; ","")&amp;IF(F160="","Missing OptionB; ","")&amp;IF(G160="","Missing OptionC; ","")&amp;IF(H160="","Missing OptionD; ","")&amp;IF(I160="","Missing CorrectAnswer; ",IF(ISNA(MATCH(I160,Lists!$C$2:$C$5,0)),"CorrectAnswer must be A, B, C, or D; ",""))&amp;IF(J160="","Missing Feedback; ",IF(LEN(J160)&lt;40,"Feedback may be too short; ",""))&amp;IF(K160="","Missing Tag; ",IF(OR(K160&lt;&gt;LOWER(K160),ISNUMBER(SEARCH(" ",K160))),"Tag must be lowercase with no spaces; ",""))&amp;IF(L160="","Missing Type; ",IF(ISNA(MATCH(L160,Lists!$D$2:$D$10,0)),"Invalid Type; ",""))&amp;IF(M160="","Missing Objective; ","")&amp;IF(N160="","Missing ObjectiveLabel; ","")&amp;IF(O160="","Missing PrimarySkill; ",IF(OR(O160&lt;&gt;LOWER(O160),ISNUMBER(SEARCH(" ",O160))),"PrimarySkill must be lowercase with no spaces; ",""))&amp;IF(AND(OR(B160="repair",B160="bridge"),P160=""),"Repair/Bridge item needs RepairSkill; ","")&amp;IF(AND(OR(B160="repair",B160="bridge"),Q160=""),"Repair/Bridge item needs CommonError; ","")&amp;IF(R160="","ConceptCluster recommended; ","")&amp;IF(AND(U160&lt;&gt;"",V160=""),"ImageAccessibilityNote required when ImageFile is used; ","")&amp;IF(AND(U160&lt;&gt;"",NOT(OR(RIGHT(LOWER(U160),5)=".webp",RIGHT(LOWER(U160),4)=".png",RIGHT(LOWER(U160),4)=".jpg",RIGHT(LOWER(U160),5)=".jpeg"))),"Invalid image extension; ","")&amp;IF(W160="","Missing BossEligible; ",IF(ISNA(MATCH(W160,Lists!$E$2:$E$3,0)),"BossEligible must be Yes or No; ",""))&amp;IF(X160&lt;&gt;"Yes","Correct answer has not been verified; ","")&amp;IF(AA160&lt;&gt;"OK",AA160&amp;"; ","")&amp;IF(AB160&lt;&gt;"OK",AB160&amp;"; ","")&amp;IF(Z160&lt;&gt;"OK",Z160&amp;"; ","")&amp;IF(AND(OR(B160="easyBoss",B160="mediumBoss",B160="finalBoss",B160="legendaryBoss"),W160&lt;&gt;"Yes"),"Boss-pool item should be BossEligible = Yes; ","")))</f>
        <v/>
      </c>
      <c r="AE160" s="11" t="str">
        <f t="shared" si="11"/>
        <v/>
      </c>
    </row>
    <row r="161" spans="1:31" ht="45" customHeight="1">
      <c r="A161" s="15"/>
      <c r="B161" s="15"/>
      <c r="C161" s="15"/>
      <c r="D161" s="12"/>
      <c r="E161" s="12"/>
      <c r="F161" s="12"/>
      <c r="G161" s="12"/>
      <c r="H161" s="12"/>
      <c r="I161" s="15"/>
      <c r="J161" s="12"/>
      <c r="K161" s="12"/>
      <c r="L161" s="12"/>
      <c r="M161" s="12"/>
      <c r="N161" s="12"/>
      <c r="O161" s="13"/>
      <c r="P161" s="13"/>
      <c r="Q161" s="13"/>
      <c r="R161" s="13"/>
      <c r="S161" s="13"/>
      <c r="T161" s="13"/>
      <c r="U161" s="14"/>
      <c r="V161" s="14"/>
      <c r="W161" s="16"/>
      <c r="X161" s="16"/>
      <c r="Y161" s="14"/>
      <c r="Z161" s="17" t="str">
        <f t="shared" si="8"/>
        <v/>
      </c>
      <c r="AA161" s="17" t="str">
        <f t="shared" si="9"/>
        <v/>
      </c>
      <c r="AB161" s="17" t="str">
        <f t="shared" si="10"/>
        <v/>
      </c>
      <c r="AC161" s="17" t="str">
        <f>IF(COUNTA(A161:Y161)=0,"",IF(OR(A161="",B161="",C161="",D161="",E161="",F161="",G161="",H161="",I161="",J161="",K161="",L161="",M161="",N161="",O161="",W161="",X161="",COUNTIF($A$2:$A$301,A161)&gt;1,COUNTIF($D$2:$D$301,D161)&gt;1,ISNA(MATCH(B161,Lists!$A$2:$A$12,0)),ISNA(MATCH(C161,Lists!$B$2:$B$9,0)),ISNA(MATCH(I161,Lists!$C$2:$C$5,0)),ISNA(MATCH(L161,Lists!$D$2:$D$10,0)),ISNA(MATCH(W161,Lists!$E$2:$E$3,0)),X161&lt;&gt;"Yes",K161&lt;&gt;LOWER(K161),ISNUMBER(SEARCH(" ",K161)),O161&lt;&gt;LOWER(O161),ISNUMBER(SEARCH(" ",O161)),AND(OR(B161="repair",B161="bridge"),P161=""),AND(OR(B161="repair",B161="bridge"),Q161=""),AND(U161&lt;&gt;"",V161=""),AND(U161&lt;&gt;"",NOT(OR(RIGHT(LOWER(U161),5)=".webp",RIGHT(LOWER(U161),4)=".png",RIGHT(LOWER(U161),4)=".jpg",RIGHT(LOWER(U161),5)=".jpeg")))),"Needs Fix",IF(OR(LEN(J161)&lt;40,Z161&lt;&gt;"OK",AB161&lt;&gt;"OK",R161="",AND(OR(B161="easyBoss",B161="mediumBoss",B161="finalBoss",B161="legendaryBoss"),W161&lt;&gt;"Yes")),"Warning","Ready")))</f>
        <v/>
      </c>
      <c r="AD161" s="11" t="str">
        <f>IF(AC161="","",IF(AC161="Ready","Ready",IF(A161="","Missing QuestionID; ","")&amp;IF(B161="","Missing Pool; ",IF(ISNA(MATCH(B161,Lists!$A$2:$A$12,0)),"Invalid Pool; ",""))&amp;IF(C161="","Missing Difficulty; ",IF(ISNA(MATCH(C161,Lists!$B$2:$B$9,0)),"Invalid Difficulty; ",""))&amp;IF(D161="","Missing QuestionText; ","")&amp;IF(E161="","Missing OptionA; ","")&amp;IF(F161="","Missing OptionB; ","")&amp;IF(G161="","Missing OptionC; ","")&amp;IF(H161="","Missing OptionD; ","")&amp;IF(I161="","Missing CorrectAnswer; ",IF(ISNA(MATCH(I161,Lists!$C$2:$C$5,0)),"CorrectAnswer must be A, B, C, or D; ",""))&amp;IF(J161="","Missing Feedback; ",IF(LEN(J161)&lt;40,"Feedback may be too short; ",""))&amp;IF(K161="","Missing Tag; ",IF(OR(K161&lt;&gt;LOWER(K161),ISNUMBER(SEARCH(" ",K161))),"Tag must be lowercase with no spaces; ",""))&amp;IF(L161="","Missing Type; ",IF(ISNA(MATCH(L161,Lists!$D$2:$D$10,0)),"Invalid Type; ",""))&amp;IF(M161="","Missing Objective; ","")&amp;IF(N161="","Missing ObjectiveLabel; ","")&amp;IF(O161="","Missing PrimarySkill; ",IF(OR(O161&lt;&gt;LOWER(O161),ISNUMBER(SEARCH(" ",O161))),"PrimarySkill must be lowercase with no spaces; ",""))&amp;IF(AND(OR(B161="repair",B161="bridge"),P161=""),"Repair/Bridge item needs RepairSkill; ","")&amp;IF(AND(OR(B161="repair",B161="bridge"),Q161=""),"Repair/Bridge item needs CommonError; ","")&amp;IF(R161="","ConceptCluster recommended; ","")&amp;IF(AND(U161&lt;&gt;"",V161=""),"ImageAccessibilityNote required when ImageFile is used; ","")&amp;IF(AND(U161&lt;&gt;"",NOT(OR(RIGHT(LOWER(U161),5)=".webp",RIGHT(LOWER(U161),4)=".png",RIGHT(LOWER(U161),4)=".jpg",RIGHT(LOWER(U161),5)=".jpeg"))),"Invalid image extension; ","")&amp;IF(W161="","Missing BossEligible; ",IF(ISNA(MATCH(W161,Lists!$E$2:$E$3,0)),"BossEligible must be Yes or No; ",""))&amp;IF(X161&lt;&gt;"Yes","Correct answer has not been verified; ","")&amp;IF(AA161&lt;&gt;"OK",AA161&amp;"; ","")&amp;IF(AB161&lt;&gt;"OK",AB161&amp;"; ","")&amp;IF(Z161&lt;&gt;"OK",Z161&amp;"; ","")&amp;IF(AND(OR(B161="easyBoss",B161="mediumBoss",B161="finalBoss",B161="legendaryBoss"),W161&lt;&gt;"Yes"),"Boss-pool item should be BossEligible = Yes; ","")))</f>
        <v/>
      </c>
      <c r="AE161" s="11" t="str">
        <f t="shared" si="11"/>
        <v/>
      </c>
    </row>
    <row r="162" spans="1:31" ht="45" customHeight="1">
      <c r="A162" s="15"/>
      <c r="B162" s="15"/>
      <c r="C162" s="15"/>
      <c r="D162" s="12"/>
      <c r="E162" s="12"/>
      <c r="F162" s="12"/>
      <c r="G162" s="12"/>
      <c r="H162" s="12"/>
      <c r="I162" s="15"/>
      <c r="J162" s="12"/>
      <c r="K162" s="12"/>
      <c r="L162" s="12"/>
      <c r="M162" s="12"/>
      <c r="N162" s="12"/>
      <c r="O162" s="13"/>
      <c r="P162" s="13"/>
      <c r="Q162" s="13"/>
      <c r="R162" s="13"/>
      <c r="S162" s="13"/>
      <c r="T162" s="13"/>
      <c r="U162" s="14"/>
      <c r="V162" s="14"/>
      <c r="W162" s="16"/>
      <c r="X162" s="16"/>
      <c r="Y162" s="14"/>
      <c r="Z162" s="17" t="str">
        <f t="shared" si="8"/>
        <v/>
      </c>
      <c r="AA162" s="17" t="str">
        <f t="shared" si="9"/>
        <v/>
      </c>
      <c r="AB162" s="17" t="str">
        <f t="shared" si="10"/>
        <v/>
      </c>
      <c r="AC162" s="17" t="str">
        <f>IF(COUNTA(A162:Y162)=0,"",IF(OR(A162="",B162="",C162="",D162="",E162="",F162="",G162="",H162="",I162="",J162="",K162="",L162="",M162="",N162="",O162="",W162="",X162="",COUNTIF($A$2:$A$301,A162)&gt;1,COUNTIF($D$2:$D$301,D162)&gt;1,ISNA(MATCH(B162,Lists!$A$2:$A$12,0)),ISNA(MATCH(C162,Lists!$B$2:$B$9,0)),ISNA(MATCH(I162,Lists!$C$2:$C$5,0)),ISNA(MATCH(L162,Lists!$D$2:$D$10,0)),ISNA(MATCH(W162,Lists!$E$2:$E$3,0)),X162&lt;&gt;"Yes",K162&lt;&gt;LOWER(K162),ISNUMBER(SEARCH(" ",K162)),O162&lt;&gt;LOWER(O162),ISNUMBER(SEARCH(" ",O162)),AND(OR(B162="repair",B162="bridge"),P162=""),AND(OR(B162="repair",B162="bridge"),Q162=""),AND(U162&lt;&gt;"",V162=""),AND(U162&lt;&gt;"",NOT(OR(RIGHT(LOWER(U162),5)=".webp",RIGHT(LOWER(U162),4)=".png",RIGHT(LOWER(U162),4)=".jpg",RIGHT(LOWER(U162),5)=".jpeg")))),"Needs Fix",IF(OR(LEN(J162)&lt;40,Z162&lt;&gt;"OK",AB162&lt;&gt;"OK",R162="",AND(OR(B162="easyBoss",B162="mediumBoss",B162="finalBoss",B162="legendaryBoss"),W162&lt;&gt;"Yes")),"Warning","Ready")))</f>
        <v/>
      </c>
      <c r="AD162" s="11" t="str">
        <f>IF(AC162="","",IF(AC162="Ready","Ready",IF(A162="","Missing QuestionID; ","")&amp;IF(B162="","Missing Pool; ",IF(ISNA(MATCH(B162,Lists!$A$2:$A$12,0)),"Invalid Pool; ",""))&amp;IF(C162="","Missing Difficulty; ",IF(ISNA(MATCH(C162,Lists!$B$2:$B$9,0)),"Invalid Difficulty; ",""))&amp;IF(D162="","Missing QuestionText; ","")&amp;IF(E162="","Missing OptionA; ","")&amp;IF(F162="","Missing OptionB; ","")&amp;IF(G162="","Missing OptionC; ","")&amp;IF(H162="","Missing OptionD; ","")&amp;IF(I162="","Missing CorrectAnswer; ",IF(ISNA(MATCH(I162,Lists!$C$2:$C$5,0)),"CorrectAnswer must be A, B, C, or D; ",""))&amp;IF(J162="","Missing Feedback; ",IF(LEN(J162)&lt;40,"Feedback may be too short; ",""))&amp;IF(K162="","Missing Tag; ",IF(OR(K162&lt;&gt;LOWER(K162),ISNUMBER(SEARCH(" ",K162))),"Tag must be lowercase with no spaces; ",""))&amp;IF(L162="","Missing Type; ",IF(ISNA(MATCH(L162,Lists!$D$2:$D$10,0)),"Invalid Type; ",""))&amp;IF(M162="","Missing Objective; ","")&amp;IF(N162="","Missing ObjectiveLabel; ","")&amp;IF(O162="","Missing PrimarySkill; ",IF(OR(O162&lt;&gt;LOWER(O162),ISNUMBER(SEARCH(" ",O162))),"PrimarySkill must be lowercase with no spaces; ",""))&amp;IF(AND(OR(B162="repair",B162="bridge"),P162=""),"Repair/Bridge item needs RepairSkill; ","")&amp;IF(AND(OR(B162="repair",B162="bridge"),Q162=""),"Repair/Bridge item needs CommonError; ","")&amp;IF(R162="","ConceptCluster recommended; ","")&amp;IF(AND(U162&lt;&gt;"",V162=""),"ImageAccessibilityNote required when ImageFile is used; ","")&amp;IF(AND(U162&lt;&gt;"",NOT(OR(RIGHT(LOWER(U162),5)=".webp",RIGHT(LOWER(U162),4)=".png",RIGHT(LOWER(U162),4)=".jpg",RIGHT(LOWER(U162),5)=".jpeg"))),"Invalid image extension; ","")&amp;IF(W162="","Missing BossEligible; ",IF(ISNA(MATCH(W162,Lists!$E$2:$E$3,0)),"BossEligible must be Yes or No; ",""))&amp;IF(X162&lt;&gt;"Yes","Correct answer has not been verified; ","")&amp;IF(AA162&lt;&gt;"OK",AA162&amp;"; ","")&amp;IF(AB162&lt;&gt;"OK",AB162&amp;"; ","")&amp;IF(Z162&lt;&gt;"OK",Z162&amp;"; ","")&amp;IF(AND(OR(B162="easyBoss",B162="mediumBoss",B162="finalBoss",B162="legendaryBoss"),W162&lt;&gt;"Yes"),"Boss-pool item should be BossEligible = Yes; ","")))</f>
        <v/>
      </c>
      <c r="AE162" s="11" t="str">
        <f t="shared" si="11"/>
        <v/>
      </c>
    </row>
    <row r="163" spans="1:31" ht="45" customHeight="1">
      <c r="A163" s="15"/>
      <c r="B163" s="15"/>
      <c r="C163" s="15"/>
      <c r="D163" s="12"/>
      <c r="E163" s="12"/>
      <c r="F163" s="12"/>
      <c r="G163" s="12"/>
      <c r="H163" s="12"/>
      <c r="I163" s="15"/>
      <c r="J163" s="12"/>
      <c r="K163" s="12"/>
      <c r="L163" s="12"/>
      <c r="M163" s="12"/>
      <c r="N163" s="12"/>
      <c r="O163" s="13"/>
      <c r="P163" s="13"/>
      <c r="Q163" s="13"/>
      <c r="R163" s="13"/>
      <c r="S163" s="13"/>
      <c r="T163" s="13"/>
      <c r="U163" s="14"/>
      <c r="V163" s="14"/>
      <c r="W163" s="16"/>
      <c r="X163" s="16"/>
      <c r="Y163" s="14"/>
      <c r="Z163" s="17" t="str">
        <f t="shared" si="8"/>
        <v/>
      </c>
      <c r="AA163" s="17" t="str">
        <f t="shared" si="9"/>
        <v/>
      </c>
      <c r="AB163" s="17" t="str">
        <f t="shared" si="10"/>
        <v/>
      </c>
      <c r="AC163" s="17" t="str">
        <f>IF(COUNTA(A163:Y163)=0,"",IF(OR(A163="",B163="",C163="",D163="",E163="",F163="",G163="",H163="",I163="",J163="",K163="",L163="",M163="",N163="",O163="",W163="",X163="",COUNTIF($A$2:$A$301,A163)&gt;1,COUNTIF($D$2:$D$301,D163)&gt;1,ISNA(MATCH(B163,Lists!$A$2:$A$12,0)),ISNA(MATCH(C163,Lists!$B$2:$B$9,0)),ISNA(MATCH(I163,Lists!$C$2:$C$5,0)),ISNA(MATCH(L163,Lists!$D$2:$D$10,0)),ISNA(MATCH(W163,Lists!$E$2:$E$3,0)),X163&lt;&gt;"Yes",K163&lt;&gt;LOWER(K163),ISNUMBER(SEARCH(" ",K163)),O163&lt;&gt;LOWER(O163),ISNUMBER(SEARCH(" ",O163)),AND(OR(B163="repair",B163="bridge"),P163=""),AND(OR(B163="repair",B163="bridge"),Q163=""),AND(U163&lt;&gt;"",V163=""),AND(U163&lt;&gt;"",NOT(OR(RIGHT(LOWER(U163),5)=".webp",RIGHT(LOWER(U163),4)=".png",RIGHT(LOWER(U163),4)=".jpg",RIGHT(LOWER(U163),5)=".jpeg")))),"Needs Fix",IF(OR(LEN(J163)&lt;40,Z163&lt;&gt;"OK",AB163&lt;&gt;"OK",R163="",AND(OR(B163="easyBoss",B163="mediumBoss",B163="finalBoss",B163="legendaryBoss"),W163&lt;&gt;"Yes")),"Warning","Ready")))</f>
        <v/>
      </c>
      <c r="AD163" s="11" t="str">
        <f>IF(AC163="","",IF(AC163="Ready","Ready",IF(A163="","Missing QuestionID; ","")&amp;IF(B163="","Missing Pool; ",IF(ISNA(MATCH(B163,Lists!$A$2:$A$12,0)),"Invalid Pool; ",""))&amp;IF(C163="","Missing Difficulty; ",IF(ISNA(MATCH(C163,Lists!$B$2:$B$9,0)),"Invalid Difficulty; ",""))&amp;IF(D163="","Missing QuestionText; ","")&amp;IF(E163="","Missing OptionA; ","")&amp;IF(F163="","Missing OptionB; ","")&amp;IF(G163="","Missing OptionC; ","")&amp;IF(H163="","Missing OptionD; ","")&amp;IF(I163="","Missing CorrectAnswer; ",IF(ISNA(MATCH(I163,Lists!$C$2:$C$5,0)),"CorrectAnswer must be A, B, C, or D; ",""))&amp;IF(J163="","Missing Feedback; ",IF(LEN(J163)&lt;40,"Feedback may be too short; ",""))&amp;IF(K163="","Missing Tag; ",IF(OR(K163&lt;&gt;LOWER(K163),ISNUMBER(SEARCH(" ",K163))),"Tag must be lowercase with no spaces; ",""))&amp;IF(L163="","Missing Type; ",IF(ISNA(MATCH(L163,Lists!$D$2:$D$10,0)),"Invalid Type; ",""))&amp;IF(M163="","Missing Objective; ","")&amp;IF(N163="","Missing ObjectiveLabel; ","")&amp;IF(O163="","Missing PrimarySkill; ",IF(OR(O163&lt;&gt;LOWER(O163),ISNUMBER(SEARCH(" ",O163))),"PrimarySkill must be lowercase with no spaces; ",""))&amp;IF(AND(OR(B163="repair",B163="bridge"),P163=""),"Repair/Bridge item needs RepairSkill; ","")&amp;IF(AND(OR(B163="repair",B163="bridge"),Q163=""),"Repair/Bridge item needs CommonError; ","")&amp;IF(R163="","ConceptCluster recommended; ","")&amp;IF(AND(U163&lt;&gt;"",V163=""),"ImageAccessibilityNote required when ImageFile is used; ","")&amp;IF(AND(U163&lt;&gt;"",NOT(OR(RIGHT(LOWER(U163),5)=".webp",RIGHT(LOWER(U163),4)=".png",RIGHT(LOWER(U163),4)=".jpg",RIGHT(LOWER(U163),5)=".jpeg"))),"Invalid image extension; ","")&amp;IF(W163="","Missing BossEligible; ",IF(ISNA(MATCH(W163,Lists!$E$2:$E$3,0)),"BossEligible must be Yes or No; ",""))&amp;IF(X163&lt;&gt;"Yes","Correct answer has not been verified; ","")&amp;IF(AA163&lt;&gt;"OK",AA163&amp;"; ","")&amp;IF(AB163&lt;&gt;"OK",AB163&amp;"; ","")&amp;IF(Z163&lt;&gt;"OK",Z163&amp;"; ","")&amp;IF(AND(OR(B163="easyBoss",B163="mediumBoss",B163="finalBoss",B163="legendaryBoss"),W163&lt;&gt;"Yes"),"Boss-pool item should be BossEligible = Yes; ","")))</f>
        <v/>
      </c>
      <c r="AE163" s="11" t="str">
        <f t="shared" si="11"/>
        <v/>
      </c>
    </row>
    <row r="164" spans="1:31" ht="45" customHeight="1">
      <c r="A164" s="15"/>
      <c r="B164" s="15"/>
      <c r="C164" s="15"/>
      <c r="D164" s="12"/>
      <c r="E164" s="12"/>
      <c r="F164" s="12"/>
      <c r="G164" s="12"/>
      <c r="H164" s="12"/>
      <c r="I164" s="15"/>
      <c r="J164" s="12"/>
      <c r="K164" s="12"/>
      <c r="L164" s="12"/>
      <c r="M164" s="12"/>
      <c r="N164" s="12"/>
      <c r="O164" s="13"/>
      <c r="P164" s="13"/>
      <c r="Q164" s="13"/>
      <c r="R164" s="13"/>
      <c r="S164" s="13"/>
      <c r="T164" s="13"/>
      <c r="U164" s="14"/>
      <c r="V164" s="14"/>
      <c r="W164" s="16"/>
      <c r="X164" s="16"/>
      <c r="Y164" s="14"/>
      <c r="Z164" s="17" t="str">
        <f t="shared" si="8"/>
        <v/>
      </c>
      <c r="AA164" s="17" t="str">
        <f t="shared" si="9"/>
        <v/>
      </c>
      <c r="AB164" s="17" t="str">
        <f t="shared" si="10"/>
        <v/>
      </c>
      <c r="AC164" s="17" t="str">
        <f>IF(COUNTA(A164:Y164)=0,"",IF(OR(A164="",B164="",C164="",D164="",E164="",F164="",G164="",H164="",I164="",J164="",K164="",L164="",M164="",N164="",O164="",W164="",X164="",COUNTIF($A$2:$A$301,A164)&gt;1,COUNTIF($D$2:$D$301,D164)&gt;1,ISNA(MATCH(B164,Lists!$A$2:$A$12,0)),ISNA(MATCH(C164,Lists!$B$2:$B$9,0)),ISNA(MATCH(I164,Lists!$C$2:$C$5,0)),ISNA(MATCH(L164,Lists!$D$2:$D$10,0)),ISNA(MATCH(W164,Lists!$E$2:$E$3,0)),X164&lt;&gt;"Yes",K164&lt;&gt;LOWER(K164),ISNUMBER(SEARCH(" ",K164)),O164&lt;&gt;LOWER(O164),ISNUMBER(SEARCH(" ",O164)),AND(OR(B164="repair",B164="bridge"),P164=""),AND(OR(B164="repair",B164="bridge"),Q164=""),AND(U164&lt;&gt;"",V164=""),AND(U164&lt;&gt;"",NOT(OR(RIGHT(LOWER(U164),5)=".webp",RIGHT(LOWER(U164),4)=".png",RIGHT(LOWER(U164),4)=".jpg",RIGHT(LOWER(U164),5)=".jpeg")))),"Needs Fix",IF(OR(LEN(J164)&lt;40,Z164&lt;&gt;"OK",AB164&lt;&gt;"OK",R164="",AND(OR(B164="easyBoss",B164="mediumBoss",B164="finalBoss",B164="legendaryBoss"),W164&lt;&gt;"Yes")),"Warning","Ready")))</f>
        <v/>
      </c>
      <c r="AD164" s="11" t="str">
        <f>IF(AC164="","",IF(AC164="Ready","Ready",IF(A164="","Missing QuestionID; ","")&amp;IF(B164="","Missing Pool; ",IF(ISNA(MATCH(B164,Lists!$A$2:$A$12,0)),"Invalid Pool; ",""))&amp;IF(C164="","Missing Difficulty; ",IF(ISNA(MATCH(C164,Lists!$B$2:$B$9,0)),"Invalid Difficulty; ",""))&amp;IF(D164="","Missing QuestionText; ","")&amp;IF(E164="","Missing OptionA; ","")&amp;IF(F164="","Missing OptionB; ","")&amp;IF(G164="","Missing OptionC; ","")&amp;IF(H164="","Missing OptionD; ","")&amp;IF(I164="","Missing CorrectAnswer; ",IF(ISNA(MATCH(I164,Lists!$C$2:$C$5,0)),"CorrectAnswer must be A, B, C, or D; ",""))&amp;IF(J164="","Missing Feedback; ",IF(LEN(J164)&lt;40,"Feedback may be too short; ",""))&amp;IF(K164="","Missing Tag; ",IF(OR(K164&lt;&gt;LOWER(K164),ISNUMBER(SEARCH(" ",K164))),"Tag must be lowercase with no spaces; ",""))&amp;IF(L164="","Missing Type; ",IF(ISNA(MATCH(L164,Lists!$D$2:$D$10,0)),"Invalid Type; ",""))&amp;IF(M164="","Missing Objective; ","")&amp;IF(N164="","Missing ObjectiveLabel; ","")&amp;IF(O164="","Missing PrimarySkill; ",IF(OR(O164&lt;&gt;LOWER(O164),ISNUMBER(SEARCH(" ",O164))),"PrimarySkill must be lowercase with no spaces; ",""))&amp;IF(AND(OR(B164="repair",B164="bridge"),P164=""),"Repair/Bridge item needs RepairSkill; ","")&amp;IF(AND(OR(B164="repair",B164="bridge"),Q164=""),"Repair/Bridge item needs CommonError; ","")&amp;IF(R164="","ConceptCluster recommended; ","")&amp;IF(AND(U164&lt;&gt;"",V164=""),"ImageAccessibilityNote required when ImageFile is used; ","")&amp;IF(AND(U164&lt;&gt;"",NOT(OR(RIGHT(LOWER(U164),5)=".webp",RIGHT(LOWER(U164),4)=".png",RIGHT(LOWER(U164),4)=".jpg",RIGHT(LOWER(U164),5)=".jpeg"))),"Invalid image extension; ","")&amp;IF(W164="","Missing BossEligible; ",IF(ISNA(MATCH(W164,Lists!$E$2:$E$3,0)),"BossEligible must be Yes or No; ",""))&amp;IF(X164&lt;&gt;"Yes","Correct answer has not been verified; ","")&amp;IF(AA164&lt;&gt;"OK",AA164&amp;"; ","")&amp;IF(AB164&lt;&gt;"OK",AB164&amp;"; ","")&amp;IF(Z164&lt;&gt;"OK",Z164&amp;"; ","")&amp;IF(AND(OR(B164="easyBoss",B164="mediumBoss",B164="finalBoss",B164="legendaryBoss"),W164&lt;&gt;"Yes"),"Boss-pool item should be BossEligible = Yes; ","")))</f>
        <v/>
      </c>
      <c r="AE164" s="11" t="str">
        <f t="shared" si="11"/>
        <v/>
      </c>
    </row>
    <row r="165" spans="1:31" ht="45" customHeight="1">
      <c r="A165" s="15"/>
      <c r="B165" s="15"/>
      <c r="C165" s="15"/>
      <c r="D165" s="12"/>
      <c r="E165" s="12"/>
      <c r="F165" s="12"/>
      <c r="G165" s="12"/>
      <c r="H165" s="12"/>
      <c r="I165" s="15"/>
      <c r="J165" s="12"/>
      <c r="K165" s="12"/>
      <c r="L165" s="12"/>
      <c r="M165" s="12"/>
      <c r="N165" s="12"/>
      <c r="O165" s="13"/>
      <c r="P165" s="13"/>
      <c r="Q165" s="13"/>
      <c r="R165" s="13"/>
      <c r="S165" s="13"/>
      <c r="T165" s="13"/>
      <c r="U165" s="14"/>
      <c r="V165" s="14"/>
      <c r="W165" s="16"/>
      <c r="X165" s="16"/>
      <c r="Y165" s="14"/>
      <c r="Z165" s="17" t="str">
        <f t="shared" si="8"/>
        <v/>
      </c>
      <c r="AA165" s="17" t="str">
        <f t="shared" si="9"/>
        <v/>
      </c>
      <c r="AB165" s="17" t="str">
        <f t="shared" si="10"/>
        <v/>
      </c>
      <c r="AC165" s="17" t="str">
        <f>IF(COUNTA(A165:Y165)=0,"",IF(OR(A165="",B165="",C165="",D165="",E165="",F165="",G165="",H165="",I165="",J165="",K165="",L165="",M165="",N165="",O165="",W165="",X165="",COUNTIF($A$2:$A$301,A165)&gt;1,COUNTIF($D$2:$D$301,D165)&gt;1,ISNA(MATCH(B165,Lists!$A$2:$A$12,0)),ISNA(MATCH(C165,Lists!$B$2:$B$9,0)),ISNA(MATCH(I165,Lists!$C$2:$C$5,0)),ISNA(MATCH(L165,Lists!$D$2:$D$10,0)),ISNA(MATCH(W165,Lists!$E$2:$E$3,0)),X165&lt;&gt;"Yes",K165&lt;&gt;LOWER(K165),ISNUMBER(SEARCH(" ",K165)),O165&lt;&gt;LOWER(O165),ISNUMBER(SEARCH(" ",O165)),AND(OR(B165="repair",B165="bridge"),P165=""),AND(OR(B165="repair",B165="bridge"),Q165=""),AND(U165&lt;&gt;"",V165=""),AND(U165&lt;&gt;"",NOT(OR(RIGHT(LOWER(U165),5)=".webp",RIGHT(LOWER(U165),4)=".png",RIGHT(LOWER(U165),4)=".jpg",RIGHT(LOWER(U165),5)=".jpeg")))),"Needs Fix",IF(OR(LEN(J165)&lt;40,Z165&lt;&gt;"OK",AB165&lt;&gt;"OK",R165="",AND(OR(B165="easyBoss",B165="mediumBoss",B165="finalBoss",B165="legendaryBoss"),W165&lt;&gt;"Yes")),"Warning","Ready")))</f>
        <v/>
      </c>
      <c r="AD165" s="11" t="str">
        <f>IF(AC165="","",IF(AC165="Ready","Ready",IF(A165="","Missing QuestionID; ","")&amp;IF(B165="","Missing Pool; ",IF(ISNA(MATCH(B165,Lists!$A$2:$A$12,0)),"Invalid Pool; ",""))&amp;IF(C165="","Missing Difficulty; ",IF(ISNA(MATCH(C165,Lists!$B$2:$B$9,0)),"Invalid Difficulty; ",""))&amp;IF(D165="","Missing QuestionText; ","")&amp;IF(E165="","Missing OptionA; ","")&amp;IF(F165="","Missing OptionB; ","")&amp;IF(G165="","Missing OptionC; ","")&amp;IF(H165="","Missing OptionD; ","")&amp;IF(I165="","Missing CorrectAnswer; ",IF(ISNA(MATCH(I165,Lists!$C$2:$C$5,0)),"CorrectAnswer must be A, B, C, or D; ",""))&amp;IF(J165="","Missing Feedback; ",IF(LEN(J165)&lt;40,"Feedback may be too short; ",""))&amp;IF(K165="","Missing Tag; ",IF(OR(K165&lt;&gt;LOWER(K165),ISNUMBER(SEARCH(" ",K165))),"Tag must be lowercase with no spaces; ",""))&amp;IF(L165="","Missing Type; ",IF(ISNA(MATCH(L165,Lists!$D$2:$D$10,0)),"Invalid Type; ",""))&amp;IF(M165="","Missing Objective; ","")&amp;IF(N165="","Missing ObjectiveLabel; ","")&amp;IF(O165="","Missing PrimarySkill; ",IF(OR(O165&lt;&gt;LOWER(O165),ISNUMBER(SEARCH(" ",O165))),"PrimarySkill must be lowercase with no spaces; ",""))&amp;IF(AND(OR(B165="repair",B165="bridge"),P165=""),"Repair/Bridge item needs RepairSkill; ","")&amp;IF(AND(OR(B165="repair",B165="bridge"),Q165=""),"Repair/Bridge item needs CommonError; ","")&amp;IF(R165="","ConceptCluster recommended; ","")&amp;IF(AND(U165&lt;&gt;"",V165=""),"ImageAccessibilityNote required when ImageFile is used; ","")&amp;IF(AND(U165&lt;&gt;"",NOT(OR(RIGHT(LOWER(U165),5)=".webp",RIGHT(LOWER(U165),4)=".png",RIGHT(LOWER(U165),4)=".jpg",RIGHT(LOWER(U165),5)=".jpeg"))),"Invalid image extension; ","")&amp;IF(W165="","Missing BossEligible; ",IF(ISNA(MATCH(W165,Lists!$E$2:$E$3,0)),"BossEligible must be Yes or No; ",""))&amp;IF(X165&lt;&gt;"Yes","Correct answer has not been verified; ","")&amp;IF(AA165&lt;&gt;"OK",AA165&amp;"; ","")&amp;IF(AB165&lt;&gt;"OK",AB165&amp;"; ","")&amp;IF(Z165&lt;&gt;"OK",Z165&amp;"; ","")&amp;IF(AND(OR(B165="easyBoss",B165="mediumBoss",B165="finalBoss",B165="legendaryBoss"),W165&lt;&gt;"Yes"),"Boss-pool item should be BossEligible = Yes; ","")))</f>
        <v/>
      </c>
      <c r="AE165" s="11" t="str">
        <f t="shared" si="11"/>
        <v/>
      </c>
    </row>
    <row r="166" spans="1:31" ht="45" customHeight="1">
      <c r="A166" s="15"/>
      <c r="B166" s="15"/>
      <c r="C166" s="15"/>
      <c r="D166" s="12"/>
      <c r="E166" s="12"/>
      <c r="F166" s="12"/>
      <c r="G166" s="12"/>
      <c r="H166" s="12"/>
      <c r="I166" s="15"/>
      <c r="J166" s="12"/>
      <c r="K166" s="12"/>
      <c r="L166" s="12"/>
      <c r="M166" s="12"/>
      <c r="N166" s="12"/>
      <c r="O166" s="13"/>
      <c r="P166" s="13"/>
      <c r="Q166" s="13"/>
      <c r="R166" s="13"/>
      <c r="S166" s="13"/>
      <c r="T166" s="13"/>
      <c r="U166" s="14"/>
      <c r="V166" s="14"/>
      <c r="W166" s="16"/>
      <c r="X166" s="16"/>
      <c r="Y166" s="14"/>
      <c r="Z166" s="17" t="str">
        <f t="shared" si="8"/>
        <v/>
      </c>
      <c r="AA166" s="17" t="str">
        <f t="shared" si="9"/>
        <v/>
      </c>
      <c r="AB166" s="17" t="str">
        <f t="shared" si="10"/>
        <v/>
      </c>
      <c r="AC166" s="17" t="str">
        <f>IF(COUNTA(A166:Y166)=0,"",IF(OR(A166="",B166="",C166="",D166="",E166="",F166="",G166="",H166="",I166="",J166="",K166="",L166="",M166="",N166="",O166="",W166="",X166="",COUNTIF($A$2:$A$301,A166)&gt;1,COUNTIF($D$2:$D$301,D166)&gt;1,ISNA(MATCH(B166,Lists!$A$2:$A$12,0)),ISNA(MATCH(C166,Lists!$B$2:$B$9,0)),ISNA(MATCH(I166,Lists!$C$2:$C$5,0)),ISNA(MATCH(L166,Lists!$D$2:$D$10,0)),ISNA(MATCH(W166,Lists!$E$2:$E$3,0)),X166&lt;&gt;"Yes",K166&lt;&gt;LOWER(K166),ISNUMBER(SEARCH(" ",K166)),O166&lt;&gt;LOWER(O166),ISNUMBER(SEARCH(" ",O166)),AND(OR(B166="repair",B166="bridge"),P166=""),AND(OR(B166="repair",B166="bridge"),Q166=""),AND(U166&lt;&gt;"",V166=""),AND(U166&lt;&gt;"",NOT(OR(RIGHT(LOWER(U166),5)=".webp",RIGHT(LOWER(U166),4)=".png",RIGHT(LOWER(U166),4)=".jpg",RIGHT(LOWER(U166),5)=".jpeg")))),"Needs Fix",IF(OR(LEN(J166)&lt;40,Z166&lt;&gt;"OK",AB166&lt;&gt;"OK",R166="",AND(OR(B166="easyBoss",B166="mediumBoss",B166="finalBoss",B166="legendaryBoss"),W166&lt;&gt;"Yes")),"Warning","Ready")))</f>
        <v/>
      </c>
      <c r="AD166" s="11" t="str">
        <f>IF(AC166="","",IF(AC166="Ready","Ready",IF(A166="","Missing QuestionID; ","")&amp;IF(B166="","Missing Pool; ",IF(ISNA(MATCH(B166,Lists!$A$2:$A$12,0)),"Invalid Pool; ",""))&amp;IF(C166="","Missing Difficulty; ",IF(ISNA(MATCH(C166,Lists!$B$2:$B$9,0)),"Invalid Difficulty; ",""))&amp;IF(D166="","Missing QuestionText; ","")&amp;IF(E166="","Missing OptionA; ","")&amp;IF(F166="","Missing OptionB; ","")&amp;IF(G166="","Missing OptionC; ","")&amp;IF(H166="","Missing OptionD; ","")&amp;IF(I166="","Missing CorrectAnswer; ",IF(ISNA(MATCH(I166,Lists!$C$2:$C$5,0)),"CorrectAnswer must be A, B, C, or D; ",""))&amp;IF(J166="","Missing Feedback; ",IF(LEN(J166)&lt;40,"Feedback may be too short; ",""))&amp;IF(K166="","Missing Tag; ",IF(OR(K166&lt;&gt;LOWER(K166),ISNUMBER(SEARCH(" ",K166))),"Tag must be lowercase with no spaces; ",""))&amp;IF(L166="","Missing Type; ",IF(ISNA(MATCH(L166,Lists!$D$2:$D$10,0)),"Invalid Type; ",""))&amp;IF(M166="","Missing Objective; ","")&amp;IF(N166="","Missing ObjectiveLabel; ","")&amp;IF(O166="","Missing PrimarySkill; ",IF(OR(O166&lt;&gt;LOWER(O166),ISNUMBER(SEARCH(" ",O166))),"PrimarySkill must be lowercase with no spaces; ",""))&amp;IF(AND(OR(B166="repair",B166="bridge"),P166=""),"Repair/Bridge item needs RepairSkill; ","")&amp;IF(AND(OR(B166="repair",B166="bridge"),Q166=""),"Repair/Bridge item needs CommonError; ","")&amp;IF(R166="","ConceptCluster recommended; ","")&amp;IF(AND(U166&lt;&gt;"",V166=""),"ImageAccessibilityNote required when ImageFile is used; ","")&amp;IF(AND(U166&lt;&gt;"",NOT(OR(RIGHT(LOWER(U166),5)=".webp",RIGHT(LOWER(U166),4)=".png",RIGHT(LOWER(U166),4)=".jpg",RIGHT(LOWER(U166),5)=".jpeg"))),"Invalid image extension; ","")&amp;IF(W166="","Missing BossEligible; ",IF(ISNA(MATCH(W166,Lists!$E$2:$E$3,0)),"BossEligible must be Yes or No; ",""))&amp;IF(X166&lt;&gt;"Yes","Correct answer has not been verified; ","")&amp;IF(AA166&lt;&gt;"OK",AA166&amp;"; ","")&amp;IF(AB166&lt;&gt;"OK",AB166&amp;"; ","")&amp;IF(Z166&lt;&gt;"OK",Z166&amp;"; ","")&amp;IF(AND(OR(B166="easyBoss",B166="mediumBoss",B166="finalBoss",B166="legendaryBoss"),W166&lt;&gt;"Yes"),"Boss-pool item should be BossEligible = Yes; ","")))</f>
        <v/>
      </c>
      <c r="AE166" s="11" t="str">
        <f t="shared" si="11"/>
        <v/>
      </c>
    </row>
    <row r="167" spans="1:31" ht="45" customHeight="1">
      <c r="A167" s="15"/>
      <c r="B167" s="15"/>
      <c r="C167" s="15"/>
      <c r="D167" s="12"/>
      <c r="E167" s="12"/>
      <c r="F167" s="12"/>
      <c r="G167" s="12"/>
      <c r="H167" s="12"/>
      <c r="I167" s="15"/>
      <c r="J167" s="12"/>
      <c r="K167" s="12"/>
      <c r="L167" s="12"/>
      <c r="M167" s="12"/>
      <c r="N167" s="12"/>
      <c r="O167" s="13"/>
      <c r="P167" s="13"/>
      <c r="Q167" s="13"/>
      <c r="R167" s="13"/>
      <c r="S167" s="13"/>
      <c r="T167" s="13"/>
      <c r="U167" s="14"/>
      <c r="V167" s="14"/>
      <c r="W167" s="16"/>
      <c r="X167" s="16"/>
      <c r="Y167" s="14"/>
      <c r="Z167" s="17" t="str">
        <f t="shared" si="8"/>
        <v/>
      </c>
      <c r="AA167" s="17" t="str">
        <f t="shared" si="9"/>
        <v/>
      </c>
      <c r="AB167" s="17" t="str">
        <f t="shared" si="10"/>
        <v/>
      </c>
      <c r="AC167" s="17" t="str">
        <f>IF(COUNTA(A167:Y167)=0,"",IF(OR(A167="",B167="",C167="",D167="",E167="",F167="",G167="",H167="",I167="",J167="",K167="",L167="",M167="",N167="",O167="",W167="",X167="",COUNTIF($A$2:$A$301,A167)&gt;1,COUNTIF($D$2:$D$301,D167)&gt;1,ISNA(MATCH(B167,Lists!$A$2:$A$12,0)),ISNA(MATCH(C167,Lists!$B$2:$B$9,0)),ISNA(MATCH(I167,Lists!$C$2:$C$5,0)),ISNA(MATCH(L167,Lists!$D$2:$D$10,0)),ISNA(MATCH(W167,Lists!$E$2:$E$3,0)),X167&lt;&gt;"Yes",K167&lt;&gt;LOWER(K167),ISNUMBER(SEARCH(" ",K167)),O167&lt;&gt;LOWER(O167),ISNUMBER(SEARCH(" ",O167)),AND(OR(B167="repair",B167="bridge"),P167=""),AND(OR(B167="repair",B167="bridge"),Q167=""),AND(U167&lt;&gt;"",V167=""),AND(U167&lt;&gt;"",NOT(OR(RIGHT(LOWER(U167),5)=".webp",RIGHT(LOWER(U167),4)=".png",RIGHT(LOWER(U167),4)=".jpg",RIGHT(LOWER(U167),5)=".jpeg")))),"Needs Fix",IF(OR(LEN(J167)&lt;40,Z167&lt;&gt;"OK",AB167&lt;&gt;"OK",R167="",AND(OR(B167="easyBoss",B167="mediumBoss",B167="finalBoss",B167="legendaryBoss"),W167&lt;&gt;"Yes")),"Warning","Ready")))</f>
        <v/>
      </c>
      <c r="AD167" s="11" t="str">
        <f>IF(AC167="","",IF(AC167="Ready","Ready",IF(A167="","Missing QuestionID; ","")&amp;IF(B167="","Missing Pool; ",IF(ISNA(MATCH(B167,Lists!$A$2:$A$12,0)),"Invalid Pool; ",""))&amp;IF(C167="","Missing Difficulty; ",IF(ISNA(MATCH(C167,Lists!$B$2:$B$9,0)),"Invalid Difficulty; ",""))&amp;IF(D167="","Missing QuestionText; ","")&amp;IF(E167="","Missing OptionA; ","")&amp;IF(F167="","Missing OptionB; ","")&amp;IF(G167="","Missing OptionC; ","")&amp;IF(H167="","Missing OptionD; ","")&amp;IF(I167="","Missing CorrectAnswer; ",IF(ISNA(MATCH(I167,Lists!$C$2:$C$5,0)),"CorrectAnswer must be A, B, C, or D; ",""))&amp;IF(J167="","Missing Feedback; ",IF(LEN(J167)&lt;40,"Feedback may be too short; ",""))&amp;IF(K167="","Missing Tag; ",IF(OR(K167&lt;&gt;LOWER(K167),ISNUMBER(SEARCH(" ",K167))),"Tag must be lowercase with no spaces; ",""))&amp;IF(L167="","Missing Type; ",IF(ISNA(MATCH(L167,Lists!$D$2:$D$10,0)),"Invalid Type; ",""))&amp;IF(M167="","Missing Objective; ","")&amp;IF(N167="","Missing ObjectiveLabel; ","")&amp;IF(O167="","Missing PrimarySkill; ",IF(OR(O167&lt;&gt;LOWER(O167),ISNUMBER(SEARCH(" ",O167))),"PrimarySkill must be lowercase with no spaces; ",""))&amp;IF(AND(OR(B167="repair",B167="bridge"),P167=""),"Repair/Bridge item needs RepairSkill; ","")&amp;IF(AND(OR(B167="repair",B167="bridge"),Q167=""),"Repair/Bridge item needs CommonError; ","")&amp;IF(R167="","ConceptCluster recommended; ","")&amp;IF(AND(U167&lt;&gt;"",V167=""),"ImageAccessibilityNote required when ImageFile is used; ","")&amp;IF(AND(U167&lt;&gt;"",NOT(OR(RIGHT(LOWER(U167),5)=".webp",RIGHT(LOWER(U167),4)=".png",RIGHT(LOWER(U167),4)=".jpg",RIGHT(LOWER(U167),5)=".jpeg"))),"Invalid image extension; ","")&amp;IF(W167="","Missing BossEligible; ",IF(ISNA(MATCH(W167,Lists!$E$2:$E$3,0)),"BossEligible must be Yes or No; ",""))&amp;IF(X167&lt;&gt;"Yes","Correct answer has not been verified; ","")&amp;IF(AA167&lt;&gt;"OK",AA167&amp;"; ","")&amp;IF(AB167&lt;&gt;"OK",AB167&amp;"; ","")&amp;IF(Z167&lt;&gt;"OK",Z167&amp;"; ","")&amp;IF(AND(OR(B167="easyBoss",B167="mediumBoss",B167="finalBoss",B167="legendaryBoss"),W167&lt;&gt;"Yes"),"Boss-pool item should be BossEligible = Yes; ","")))</f>
        <v/>
      </c>
      <c r="AE167" s="11" t="str">
        <f t="shared" si="11"/>
        <v/>
      </c>
    </row>
    <row r="168" spans="1:31" ht="45" customHeight="1">
      <c r="A168" s="15"/>
      <c r="B168" s="15"/>
      <c r="C168" s="15"/>
      <c r="D168" s="12"/>
      <c r="E168" s="12"/>
      <c r="F168" s="12"/>
      <c r="G168" s="12"/>
      <c r="H168" s="12"/>
      <c r="I168" s="15"/>
      <c r="J168" s="12"/>
      <c r="K168" s="12"/>
      <c r="L168" s="12"/>
      <c r="M168" s="12"/>
      <c r="N168" s="12"/>
      <c r="O168" s="13"/>
      <c r="P168" s="13"/>
      <c r="Q168" s="13"/>
      <c r="R168" s="13"/>
      <c r="S168" s="13"/>
      <c r="T168" s="13"/>
      <c r="U168" s="14"/>
      <c r="V168" s="14"/>
      <c r="W168" s="16"/>
      <c r="X168" s="16"/>
      <c r="Y168" s="14"/>
      <c r="Z168" s="17" t="str">
        <f t="shared" si="8"/>
        <v/>
      </c>
      <c r="AA168" s="17" t="str">
        <f t="shared" si="9"/>
        <v/>
      </c>
      <c r="AB168" s="17" t="str">
        <f t="shared" si="10"/>
        <v/>
      </c>
      <c r="AC168" s="17" t="str">
        <f>IF(COUNTA(A168:Y168)=0,"",IF(OR(A168="",B168="",C168="",D168="",E168="",F168="",G168="",H168="",I168="",J168="",K168="",L168="",M168="",N168="",O168="",W168="",X168="",COUNTIF($A$2:$A$301,A168)&gt;1,COUNTIF($D$2:$D$301,D168)&gt;1,ISNA(MATCH(B168,Lists!$A$2:$A$12,0)),ISNA(MATCH(C168,Lists!$B$2:$B$9,0)),ISNA(MATCH(I168,Lists!$C$2:$C$5,0)),ISNA(MATCH(L168,Lists!$D$2:$D$10,0)),ISNA(MATCH(W168,Lists!$E$2:$E$3,0)),X168&lt;&gt;"Yes",K168&lt;&gt;LOWER(K168),ISNUMBER(SEARCH(" ",K168)),O168&lt;&gt;LOWER(O168),ISNUMBER(SEARCH(" ",O168)),AND(OR(B168="repair",B168="bridge"),P168=""),AND(OR(B168="repair",B168="bridge"),Q168=""),AND(U168&lt;&gt;"",V168=""),AND(U168&lt;&gt;"",NOT(OR(RIGHT(LOWER(U168),5)=".webp",RIGHT(LOWER(U168),4)=".png",RIGHT(LOWER(U168),4)=".jpg",RIGHT(LOWER(U168),5)=".jpeg")))),"Needs Fix",IF(OR(LEN(J168)&lt;40,Z168&lt;&gt;"OK",AB168&lt;&gt;"OK",R168="",AND(OR(B168="easyBoss",B168="mediumBoss",B168="finalBoss",B168="legendaryBoss"),W168&lt;&gt;"Yes")),"Warning","Ready")))</f>
        <v/>
      </c>
      <c r="AD168" s="11" t="str">
        <f>IF(AC168="","",IF(AC168="Ready","Ready",IF(A168="","Missing QuestionID; ","")&amp;IF(B168="","Missing Pool; ",IF(ISNA(MATCH(B168,Lists!$A$2:$A$12,0)),"Invalid Pool; ",""))&amp;IF(C168="","Missing Difficulty; ",IF(ISNA(MATCH(C168,Lists!$B$2:$B$9,0)),"Invalid Difficulty; ",""))&amp;IF(D168="","Missing QuestionText; ","")&amp;IF(E168="","Missing OptionA; ","")&amp;IF(F168="","Missing OptionB; ","")&amp;IF(G168="","Missing OptionC; ","")&amp;IF(H168="","Missing OptionD; ","")&amp;IF(I168="","Missing CorrectAnswer; ",IF(ISNA(MATCH(I168,Lists!$C$2:$C$5,0)),"CorrectAnswer must be A, B, C, or D; ",""))&amp;IF(J168="","Missing Feedback; ",IF(LEN(J168)&lt;40,"Feedback may be too short; ",""))&amp;IF(K168="","Missing Tag; ",IF(OR(K168&lt;&gt;LOWER(K168),ISNUMBER(SEARCH(" ",K168))),"Tag must be lowercase with no spaces; ",""))&amp;IF(L168="","Missing Type; ",IF(ISNA(MATCH(L168,Lists!$D$2:$D$10,0)),"Invalid Type; ",""))&amp;IF(M168="","Missing Objective; ","")&amp;IF(N168="","Missing ObjectiveLabel; ","")&amp;IF(O168="","Missing PrimarySkill; ",IF(OR(O168&lt;&gt;LOWER(O168),ISNUMBER(SEARCH(" ",O168))),"PrimarySkill must be lowercase with no spaces; ",""))&amp;IF(AND(OR(B168="repair",B168="bridge"),P168=""),"Repair/Bridge item needs RepairSkill; ","")&amp;IF(AND(OR(B168="repair",B168="bridge"),Q168=""),"Repair/Bridge item needs CommonError; ","")&amp;IF(R168="","ConceptCluster recommended; ","")&amp;IF(AND(U168&lt;&gt;"",V168=""),"ImageAccessibilityNote required when ImageFile is used; ","")&amp;IF(AND(U168&lt;&gt;"",NOT(OR(RIGHT(LOWER(U168),5)=".webp",RIGHT(LOWER(U168),4)=".png",RIGHT(LOWER(U168),4)=".jpg",RIGHT(LOWER(U168),5)=".jpeg"))),"Invalid image extension; ","")&amp;IF(W168="","Missing BossEligible; ",IF(ISNA(MATCH(W168,Lists!$E$2:$E$3,0)),"BossEligible must be Yes or No; ",""))&amp;IF(X168&lt;&gt;"Yes","Correct answer has not been verified; ","")&amp;IF(AA168&lt;&gt;"OK",AA168&amp;"; ","")&amp;IF(AB168&lt;&gt;"OK",AB168&amp;"; ","")&amp;IF(Z168&lt;&gt;"OK",Z168&amp;"; ","")&amp;IF(AND(OR(B168="easyBoss",B168="mediumBoss",B168="finalBoss",B168="legendaryBoss"),W168&lt;&gt;"Yes"),"Boss-pool item should be BossEligible = Yes; ","")))</f>
        <v/>
      </c>
      <c r="AE168" s="11" t="str">
        <f t="shared" si="11"/>
        <v/>
      </c>
    </row>
    <row r="169" spans="1:31" ht="45" customHeight="1">
      <c r="A169" s="15"/>
      <c r="B169" s="15"/>
      <c r="C169" s="15"/>
      <c r="D169" s="12"/>
      <c r="E169" s="12"/>
      <c r="F169" s="12"/>
      <c r="G169" s="12"/>
      <c r="H169" s="12"/>
      <c r="I169" s="15"/>
      <c r="J169" s="12"/>
      <c r="K169" s="12"/>
      <c r="L169" s="12"/>
      <c r="M169" s="12"/>
      <c r="N169" s="12"/>
      <c r="O169" s="13"/>
      <c r="P169" s="13"/>
      <c r="Q169" s="13"/>
      <c r="R169" s="13"/>
      <c r="S169" s="13"/>
      <c r="T169" s="13"/>
      <c r="U169" s="14"/>
      <c r="V169" s="14"/>
      <c r="W169" s="16"/>
      <c r="X169" s="16"/>
      <c r="Y169" s="14"/>
      <c r="Z169" s="17" t="str">
        <f t="shared" si="8"/>
        <v/>
      </c>
      <c r="AA169" s="17" t="str">
        <f t="shared" si="9"/>
        <v/>
      </c>
      <c r="AB169" s="17" t="str">
        <f t="shared" si="10"/>
        <v/>
      </c>
      <c r="AC169" s="17" t="str">
        <f>IF(COUNTA(A169:Y169)=0,"",IF(OR(A169="",B169="",C169="",D169="",E169="",F169="",G169="",H169="",I169="",J169="",K169="",L169="",M169="",N169="",O169="",W169="",X169="",COUNTIF($A$2:$A$301,A169)&gt;1,COUNTIF($D$2:$D$301,D169)&gt;1,ISNA(MATCH(B169,Lists!$A$2:$A$12,0)),ISNA(MATCH(C169,Lists!$B$2:$B$9,0)),ISNA(MATCH(I169,Lists!$C$2:$C$5,0)),ISNA(MATCH(L169,Lists!$D$2:$D$10,0)),ISNA(MATCH(W169,Lists!$E$2:$E$3,0)),X169&lt;&gt;"Yes",K169&lt;&gt;LOWER(K169),ISNUMBER(SEARCH(" ",K169)),O169&lt;&gt;LOWER(O169),ISNUMBER(SEARCH(" ",O169)),AND(OR(B169="repair",B169="bridge"),P169=""),AND(OR(B169="repair",B169="bridge"),Q169=""),AND(U169&lt;&gt;"",V169=""),AND(U169&lt;&gt;"",NOT(OR(RIGHT(LOWER(U169),5)=".webp",RIGHT(LOWER(U169),4)=".png",RIGHT(LOWER(U169),4)=".jpg",RIGHT(LOWER(U169),5)=".jpeg")))),"Needs Fix",IF(OR(LEN(J169)&lt;40,Z169&lt;&gt;"OK",AB169&lt;&gt;"OK",R169="",AND(OR(B169="easyBoss",B169="mediumBoss",B169="finalBoss",B169="legendaryBoss"),W169&lt;&gt;"Yes")),"Warning","Ready")))</f>
        <v/>
      </c>
      <c r="AD169" s="11" t="str">
        <f>IF(AC169="","",IF(AC169="Ready","Ready",IF(A169="","Missing QuestionID; ","")&amp;IF(B169="","Missing Pool; ",IF(ISNA(MATCH(B169,Lists!$A$2:$A$12,0)),"Invalid Pool; ",""))&amp;IF(C169="","Missing Difficulty; ",IF(ISNA(MATCH(C169,Lists!$B$2:$B$9,0)),"Invalid Difficulty; ",""))&amp;IF(D169="","Missing QuestionText; ","")&amp;IF(E169="","Missing OptionA; ","")&amp;IF(F169="","Missing OptionB; ","")&amp;IF(G169="","Missing OptionC; ","")&amp;IF(H169="","Missing OptionD; ","")&amp;IF(I169="","Missing CorrectAnswer; ",IF(ISNA(MATCH(I169,Lists!$C$2:$C$5,0)),"CorrectAnswer must be A, B, C, or D; ",""))&amp;IF(J169="","Missing Feedback; ",IF(LEN(J169)&lt;40,"Feedback may be too short; ",""))&amp;IF(K169="","Missing Tag; ",IF(OR(K169&lt;&gt;LOWER(K169),ISNUMBER(SEARCH(" ",K169))),"Tag must be lowercase with no spaces; ",""))&amp;IF(L169="","Missing Type; ",IF(ISNA(MATCH(L169,Lists!$D$2:$D$10,0)),"Invalid Type; ",""))&amp;IF(M169="","Missing Objective; ","")&amp;IF(N169="","Missing ObjectiveLabel; ","")&amp;IF(O169="","Missing PrimarySkill; ",IF(OR(O169&lt;&gt;LOWER(O169),ISNUMBER(SEARCH(" ",O169))),"PrimarySkill must be lowercase with no spaces; ",""))&amp;IF(AND(OR(B169="repair",B169="bridge"),P169=""),"Repair/Bridge item needs RepairSkill; ","")&amp;IF(AND(OR(B169="repair",B169="bridge"),Q169=""),"Repair/Bridge item needs CommonError; ","")&amp;IF(R169="","ConceptCluster recommended; ","")&amp;IF(AND(U169&lt;&gt;"",V169=""),"ImageAccessibilityNote required when ImageFile is used; ","")&amp;IF(AND(U169&lt;&gt;"",NOT(OR(RIGHT(LOWER(U169),5)=".webp",RIGHT(LOWER(U169),4)=".png",RIGHT(LOWER(U169),4)=".jpg",RIGHT(LOWER(U169),5)=".jpeg"))),"Invalid image extension; ","")&amp;IF(W169="","Missing BossEligible; ",IF(ISNA(MATCH(W169,Lists!$E$2:$E$3,0)),"BossEligible must be Yes or No; ",""))&amp;IF(X169&lt;&gt;"Yes","Correct answer has not been verified; ","")&amp;IF(AA169&lt;&gt;"OK",AA169&amp;"; ","")&amp;IF(AB169&lt;&gt;"OK",AB169&amp;"; ","")&amp;IF(Z169&lt;&gt;"OK",Z169&amp;"; ","")&amp;IF(AND(OR(B169="easyBoss",B169="mediumBoss",B169="finalBoss",B169="legendaryBoss"),W169&lt;&gt;"Yes"),"Boss-pool item should be BossEligible = Yes; ","")))</f>
        <v/>
      </c>
      <c r="AE169" s="11" t="str">
        <f t="shared" si="11"/>
        <v/>
      </c>
    </row>
    <row r="170" spans="1:31" ht="45" customHeight="1">
      <c r="A170" s="15"/>
      <c r="B170" s="15"/>
      <c r="C170" s="15"/>
      <c r="D170" s="12"/>
      <c r="E170" s="12"/>
      <c r="F170" s="12"/>
      <c r="G170" s="12"/>
      <c r="H170" s="12"/>
      <c r="I170" s="15"/>
      <c r="J170" s="12"/>
      <c r="K170" s="12"/>
      <c r="L170" s="12"/>
      <c r="M170" s="12"/>
      <c r="N170" s="12"/>
      <c r="O170" s="13"/>
      <c r="P170" s="13"/>
      <c r="Q170" s="13"/>
      <c r="R170" s="13"/>
      <c r="S170" s="13"/>
      <c r="T170" s="13"/>
      <c r="U170" s="14"/>
      <c r="V170" s="14"/>
      <c r="W170" s="16"/>
      <c r="X170" s="16"/>
      <c r="Y170" s="14"/>
      <c r="Z170" s="17" t="str">
        <f t="shared" si="8"/>
        <v/>
      </c>
      <c r="AA170" s="17" t="str">
        <f t="shared" si="9"/>
        <v/>
      </c>
      <c r="AB170" s="17" t="str">
        <f t="shared" si="10"/>
        <v/>
      </c>
      <c r="AC170" s="17" t="str">
        <f>IF(COUNTA(A170:Y170)=0,"",IF(OR(A170="",B170="",C170="",D170="",E170="",F170="",G170="",H170="",I170="",J170="",K170="",L170="",M170="",N170="",O170="",W170="",X170="",COUNTIF($A$2:$A$301,A170)&gt;1,COUNTIF($D$2:$D$301,D170)&gt;1,ISNA(MATCH(B170,Lists!$A$2:$A$12,0)),ISNA(MATCH(C170,Lists!$B$2:$B$9,0)),ISNA(MATCH(I170,Lists!$C$2:$C$5,0)),ISNA(MATCH(L170,Lists!$D$2:$D$10,0)),ISNA(MATCH(W170,Lists!$E$2:$E$3,0)),X170&lt;&gt;"Yes",K170&lt;&gt;LOWER(K170),ISNUMBER(SEARCH(" ",K170)),O170&lt;&gt;LOWER(O170),ISNUMBER(SEARCH(" ",O170)),AND(OR(B170="repair",B170="bridge"),P170=""),AND(OR(B170="repair",B170="bridge"),Q170=""),AND(U170&lt;&gt;"",V170=""),AND(U170&lt;&gt;"",NOT(OR(RIGHT(LOWER(U170),5)=".webp",RIGHT(LOWER(U170),4)=".png",RIGHT(LOWER(U170),4)=".jpg",RIGHT(LOWER(U170),5)=".jpeg")))),"Needs Fix",IF(OR(LEN(J170)&lt;40,Z170&lt;&gt;"OK",AB170&lt;&gt;"OK",R170="",AND(OR(B170="easyBoss",B170="mediumBoss",B170="finalBoss",B170="legendaryBoss"),W170&lt;&gt;"Yes")),"Warning","Ready")))</f>
        <v/>
      </c>
      <c r="AD170" s="11" t="str">
        <f>IF(AC170="","",IF(AC170="Ready","Ready",IF(A170="","Missing QuestionID; ","")&amp;IF(B170="","Missing Pool; ",IF(ISNA(MATCH(B170,Lists!$A$2:$A$12,0)),"Invalid Pool; ",""))&amp;IF(C170="","Missing Difficulty; ",IF(ISNA(MATCH(C170,Lists!$B$2:$B$9,0)),"Invalid Difficulty; ",""))&amp;IF(D170="","Missing QuestionText; ","")&amp;IF(E170="","Missing OptionA; ","")&amp;IF(F170="","Missing OptionB; ","")&amp;IF(G170="","Missing OptionC; ","")&amp;IF(H170="","Missing OptionD; ","")&amp;IF(I170="","Missing CorrectAnswer; ",IF(ISNA(MATCH(I170,Lists!$C$2:$C$5,0)),"CorrectAnswer must be A, B, C, or D; ",""))&amp;IF(J170="","Missing Feedback; ",IF(LEN(J170)&lt;40,"Feedback may be too short; ",""))&amp;IF(K170="","Missing Tag; ",IF(OR(K170&lt;&gt;LOWER(K170),ISNUMBER(SEARCH(" ",K170))),"Tag must be lowercase with no spaces; ",""))&amp;IF(L170="","Missing Type; ",IF(ISNA(MATCH(L170,Lists!$D$2:$D$10,0)),"Invalid Type; ",""))&amp;IF(M170="","Missing Objective; ","")&amp;IF(N170="","Missing ObjectiveLabel; ","")&amp;IF(O170="","Missing PrimarySkill; ",IF(OR(O170&lt;&gt;LOWER(O170),ISNUMBER(SEARCH(" ",O170))),"PrimarySkill must be lowercase with no spaces; ",""))&amp;IF(AND(OR(B170="repair",B170="bridge"),P170=""),"Repair/Bridge item needs RepairSkill; ","")&amp;IF(AND(OR(B170="repair",B170="bridge"),Q170=""),"Repair/Bridge item needs CommonError; ","")&amp;IF(R170="","ConceptCluster recommended; ","")&amp;IF(AND(U170&lt;&gt;"",V170=""),"ImageAccessibilityNote required when ImageFile is used; ","")&amp;IF(AND(U170&lt;&gt;"",NOT(OR(RIGHT(LOWER(U170),5)=".webp",RIGHT(LOWER(U170),4)=".png",RIGHT(LOWER(U170),4)=".jpg",RIGHT(LOWER(U170),5)=".jpeg"))),"Invalid image extension; ","")&amp;IF(W170="","Missing BossEligible; ",IF(ISNA(MATCH(W170,Lists!$E$2:$E$3,0)),"BossEligible must be Yes or No; ",""))&amp;IF(X170&lt;&gt;"Yes","Correct answer has not been verified; ","")&amp;IF(AA170&lt;&gt;"OK",AA170&amp;"; ","")&amp;IF(AB170&lt;&gt;"OK",AB170&amp;"; ","")&amp;IF(Z170&lt;&gt;"OK",Z170&amp;"; ","")&amp;IF(AND(OR(B170="easyBoss",B170="mediumBoss",B170="finalBoss",B170="legendaryBoss"),W170&lt;&gt;"Yes"),"Boss-pool item should be BossEligible = Yes; ","")))</f>
        <v/>
      </c>
      <c r="AE170" s="11" t="str">
        <f t="shared" si="11"/>
        <v/>
      </c>
    </row>
    <row r="171" spans="1:31" ht="45" customHeight="1">
      <c r="A171" s="15"/>
      <c r="B171" s="15"/>
      <c r="C171" s="15"/>
      <c r="D171" s="12"/>
      <c r="E171" s="12"/>
      <c r="F171" s="12"/>
      <c r="G171" s="12"/>
      <c r="H171" s="12"/>
      <c r="I171" s="15"/>
      <c r="J171" s="12"/>
      <c r="K171" s="12"/>
      <c r="L171" s="12"/>
      <c r="M171" s="12"/>
      <c r="N171" s="12"/>
      <c r="O171" s="13"/>
      <c r="P171" s="13"/>
      <c r="Q171" s="13"/>
      <c r="R171" s="13"/>
      <c r="S171" s="13"/>
      <c r="T171" s="13"/>
      <c r="U171" s="14"/>
      <c r="V171" s="14"/>
      <c r="W171" s="16"/>
      <c r="X171" s="16"/>
      <c r="Y171" s="14"/>
      <c r="Z171" s="17" t="str">
        <f t="shared" si="8"/>
        <v/>
      </c>
      <c r="AA171" s="17" t="str">
        <f t="shared" si="9"/>
        <v/>
      </c>
      <c r="AB171" s="17" t="str">
        <f t="shared" si="10"/>
        <v/>
      </c>
      <c r="AC171" s="17" t="str">
        <f>IF(COUNTA(A171:Y171)=0,"",IF(OR(A171="",B171="",C171="",D171="",E171="",F171="",G171="",H171="",I171="",J171="",K171="",L171="",M171="",N171="",O171="",W171="",X171="",COUNTIF($A$2:$A$301,A171)&gt;1,COUNTIF($D$2:$D$301,D171)&gt;1,ISNA(MATCH(B171,Lists!$A$2:$A$12,0)),ISNA(MATCH(C171,Lists!$B$2:$B$9,0)),ISNA(MATCH(I171,Lists!$C$2:$C$5,0)),ISNA(MATCH(L171,Lists!$D$2:$D$10,0)),ISNA(MATCH(W171,Lists!$E$2:$E$3,0)),X171&lt;&gt;"Yes",K171&lt;&gt;LOWER(K171),ISNUMBER(SEARCH(" ",K171)),O171&lt;&gt;LOWER(O171),ISNUMBER(SEARCH(" ",O171)),AND(OR(B171="repair",B171="bridge"),P171=""),AND(OR(B171="repair",B171="bridge"),Q171=""),AND(U171&lt;&gt;"",V171=""),AND(U171&lt;&gt;"",NOT(OR(RIGHT(LOWER(U171),5)=".webp",RIGHT(LOWER(U171),4)=".png",RIGHT(LOWER(U171),4)=".jpg",RIGHT(LOWER(U171),5)=".jpeg")))),"Needs Fix",IF(OR(LEN(J171)&lt;40,Z171&lt;&gt;"OK",AB171&lt;&gt;"OK",R171="",AND(OR(B171="easyBoss",B171="mediumBoss",B171="finalBoss",B171="legendaryBoss"),W171&lt;&gt;"Yes")),"Warning","Ready")))</f>
        <v/>
      </c>
      <c r="AD171" s="11" t="str">
        <f>IF(AC171="","",IF(AC171="Ready","Ready",IF(A171="","Missing QuestionID; ","")&amp;IF(B171="","Missing Pool; ",IF(ISNA(MATCH(B171,Lists!$A$2:$A$12,0)),"Invalid Pool; ",""))&amp;IF(C171="","Missing Difficulty; ",IF(ISNA(MATCH(C171,Lists!$B$2:$B$9,0)),"Invalid Difficulty; ",""))&amp;IF(D171="","Missing QuestionText; ","")&amp;IF(E171="","Missing OptionA; ","")&amp;IF(F171="","Missing OptionB; ","")&amp;IF(G171="","Missing OptionC; ","")&amp;IF(H171="","Missing OptionD; ","")&amp;IF(I171="","Missing CorrectAnswer; ",IF(ISNA(MATCH(I171,Lists!$C$2:$C$5,0)),"CorrectAnswer must be A, B, C, or D; ",""))&amp;IF(J171="","Missing Feedback; ",IF(LEN(J171)&lt;40,"Feedback may be too short; ",""))&amp;IF(K171="","Missing Tag; ",IF(OR(K171&lt;&gt;LOWER(K171),ISNUMBER(SEARCH(" ",K171))),"Tag must be lowercase with no spaces; ",""))&amp;IF(L171="","Missing Type; ",IF(ISNA(MATCH(L171,Lists!$D$2:$D$10,0)),"Invalid Type; ",""))&amp;IF(M171="","Missing Objective; ","")&amp;IF(N171="","Missing ObjectiveLabel; ","")&amp;IF(O171="","Missing PrimarySkill; ",IF(OR(O171&lt;&gt;LOWER(O171),ISNUMBER(SEARCH(" ",O171))),"PrimarySkill must be lowercase with no spaces; ",""))&amp;IF(AND(OR(B171="repair",B171="bridge"),P171=""),"Repair/Bridge item needs RepairSkill; ","")&amp;IF(AND(OR(B171="repair",B171="bridge"),Q171=""),"Repair/Bridge item needs CommonError; ","")&amp;IF(R171="","ConceptCluster recommended; ","")&amp;IF(AND(U171&lt;&gt;"",V171=""),"ImageAccessibilityNote required when ImageFile is used; ","")&amp;IF(AND(U171&lt;&gt;"",NOT(OR(RIGHT(LOWER(U171),5)=".webp",RIGHT(LOWER(U171),4)=".png",RIGHT(LOWER(U171),4)=".jpg",RIGHT(LOWER(U171),5)=".jpeg"))),"Invalid image extension; ","")&amp;IF(W171="","Missing BossEligible; ",IF(ISNA(MATCH(W171,Lists!$E$2:$E$3,0)),"BossEligible must be Yes or No; ",""))&amp;IF(X171&lt;&gt;"Yes","Correct answer has not been verified; ","")&amp;IF(AA171&lt;&gt;"OK",AA171&amp;"; ","")&amp;IF(AB171&lt;&gt;"OK",AB171&amp;"; ","")&amp;IF(Z171&lt;&gt;"OK",Z171&amp;"; ","")&amp;IF(AND(OR(B171="easyBoss",B171="mediumBoss",B171="finalBoss",B171="legendaryBoss"),W171&lt;&gt;"Yes"),"Boss-pool item should be BossEligible = Yes; ","")))</f>
        <v/>
      </c>
      <c r="AE171" s="11" t="str">
        <f t="shared" si="11"/>
        <v/>
      </c>
    </row>
    <row r="172" spans="1:31" ht="45" customHeight="1">
      <c r="A172" s="15"/>
      <c r="B172" s="15"/>
      <c r="C172" s="15"/>
      <c r="D172" s="12"/>
      <c r="E172" s="12"/>
      <c r="F172" s="12"/>
      <c r="G172" s="12"/>
      <c r="H172" s="12"/>
      <c r="I172" s="15"/>
      <c r="J172" s="12"/>
      <c r="K172" s="12"/>
      <c r="L172" s="12"/>
      <c r="M172" s="12"/>
      <c r="N172" s="12"/>
      <c r="O172" s="13"/>
      <c r="P172" s="13"/>
      <c r="Q172" s="13"/>
      <c r="R172" s="13"/>
      <c r="S172" s="13"/>
      <c r="T172" s="13"/>
      <c r="U172" s="14"/>
      <c r="V172" s="14"/>
      <c r="W172" s="16"/>
      <c r="X172" s="16"/>
      <c r="Y172" s="14"/>
      <c r="Z172" s="17" t="str">
        <f t="shared" si="8"/>
        <v/>
      </c>
      <c r="AA172" s="17" t="str">
        <f t="shared" si="9"/>
        <v/>
      </c>
      <c r="AB172" s="17" t="str">
        <f t="shared" si="10"/>
        <v/>
      </c>
      <c r="AC172" s="17" t="str">
        <f>IF(COUNTA(A172:Y172)=0,"",IF(OR(A172="",B172="",C172="",D172="",E172="",F172="",G172="",H172="",I172="",J172="",K172="",L172="",M172="",N172="",O172="",W172="",X172="",COUNTIF($A$2:$A$301,A172)&gt;1,COUNTIF($D$2:$D$301,D172)&gt;1,ISNA(MATCH(B172,Lists!$A$2:$A$12,0)),ISNA(MATCH(C172,Lists!$B$2:$B$9,0)),ISNA(MATCH(I172,Lists!$C$2:$C$5,0)),ISNA(MATCH(L172,Lists!$D$2:$D$10,0)),ISNA(MATCH(W172,Lists!$E$2:$E$3,0)),X172&lt;&gt;"Yes",K172&lt;&gt;LOWER(K172),ISNUMBER(SEARCH(" ",K172)),O172&lt;&gt;LOWER(O172),ISNUMBER(SEARCH(" ",O172)),AND(OR(B172="repair",B172="bridge"),P172=""),AND(OR(B172="repair",B172="bridge"),Q172=""),AND(U172&lt;&gt;"",V172=""),AND(U172&lt;&gt;"",NOT(OR(RIGHT(LOWER(U172),5)=".webp",RIGHT(LOWER(U172),4)=".png",RIGHT(LOWER(U172),4)=".jpg",RIGHT(LOWER(U172),5)=".jpeg")))),"Needs Fix",IF(OR(LEN(J172)&lt;40,Z172&lt;&gt;"OK",AB172&lt;&gt;"OK",R172="",AND(OR(B172="easyBoss",B172="mediumBoss",B172="finalBoss",B172="legendaryBoss"),W172&lt;&gt;"Yes")),"Warning","Ready")))</f>
        <v/>
      </c>
      <c r="AD172" s="11" t="str">
        <f>IF(AC172="","",IF(AC172="Ready","Ready",IF(A172="","Missing QuestionID; ","")&amp;IF(B172="","Missing Pool; ",IF(ISNA(MATCH(B172,Lists!$A$2:$A$12,0)),"Invalid Pool; ",""))&amp;IF(C172="","Missing Difficulty; ",IF(ISNA(MATCH(C172,Lists!$B$2:$B$9,0)),"Invalid Difficulty; ",""))&amp;IF(D172="","Missing QuestionText; ","")&amp;IF(E172="","Missing OptionA; ","")&amp;IF(F172="","Missing OptionB; ","")&amp;IF(G172="","Missing OptionC; ","")&amp;IF(H172="","Missing OptionD; ","")&amp;IF(I172="","Missing CorrectAnswer; ",IF(ISNA(MATCH(I172,Lists!$C$2:$C$5,0)),"CorrectAnswer must be A, B, C, or D; ",""))&amp;IF(J172="","Missing Feedback; ",IF(LEN(J172)&lt;40,"Feedback may be too short; ",""))&amp;IF(K172="","Missing Tag; ",IF(OR(K172&lt;&gt;LOWER(K172),ISNUMBER(SEARCH(" ",K172))),"Tag must be lowercase with no spaces; ",""))&amp;IF(L172="","Missing Type; ",IF(ISNA(MATCH(L172,Lists!$D$2:$D$10,0)),"Invalid Type; ",""))&amp;IF(M172="","Missing Objective; ","")&amp;IF(N172="","Missing ObjectiveLabel; ","")&amp;IF(O172="","Missing PrimarySkill; ",IF(OR(O172&lt;&gt;LOWER(O172),ISNUMBER(SEARCH(" ",O172))),"PrimarySkill must be lowercase with no spaces; ",""))&amp;IF(AND(OR(B172="repair",B172="bridge"),P172=""),"Repair/Bridge item needs RepairSkill; ","")&amp;IF(AND(OR(B172="repair",B172="bridge"),Q172=""),"Repair/Bridge item needs CommonError; ","")&amp;IF(R172="","ConceptCluster recommended; ","")&amp;IF(AND(U172&lt;&gt;"",V172=""),"ImageAccessibilityNote required when ImageFile is used; ","")&amp;IF(AND(U172&lt;&gt;"",NOT(OR(RIGHT(LOWER(U172),5)=".webp",RIGHT(LOWER(U172),4)=".png",RIGHT(LOWER(U172),4)=".jpg",RIGHT(LOWER(U172),5)=".jpeg"))),"Invalid image extension; ","")&amp;IF(W172="","Missing BossEligible; ",IF(ISNA(MATCH(W172,Lists!$E$2:$E$3,0)),"BossEligible must be Yes or No; ",""))&amp;IF(X172&lt;&gt;"Yes","Correct answer has not been verified; ","")&amp;IF(AA172&lt;&gt;"OK",AA172&amp;"; ","")&amp;IF(AB172&lt;&gt;"OK",AB172&amp;"; ","")&amp;IF(Z172&lt;&gt;"OK",Z172&amp;"; ","")&amp;IF(AND(OR(B172="easyBoss",B172="mediumBoss",B172="finalBoss",B172="legendaryBoss"),W172&lt;&gt;"Yes"),"Boss-pool item should be BossEligible = Yes; ","")))</f>
        <v/>
      </c>
      <c r="AE172" s="11" t="str">
        <f t="shared" si="11"/>
        <v/>
      </c>
    </row>
    <row r="173" spans="1:31" ht="45" customHeight="1">
      <c r="A173" s="15"/>
      <c r="B173" s="15"/>
      <c r="C173" s="15"/>
      <c r="D173" s="12"/>
      <c r="E173" s="12"/>
      <c r="F173" s="12"/>
      <c r="G173" s="12"/>
      <c r="H173" s="12"/>
      <c r="I173" s="15"/>
      <c r="J173" s="12"/>
      <c r="K173" s="12"/>
      <c r="L173" s="12"/>
      <c r="M173" s="12"/>
      <c r="N173" s="12"/>
      <c r="O173" s="13"/>
      <c r="P173" s="13"/>
      <c r="Q173" s="13"/>
      <c r="R173" s="13"/>
      <c r="S173" s="13"/>
      <c r="T173" s="13"/>
      <c r="U173" s="14"/>
      <c r="V173" s="14"/>
      <c r="W173" s="16"/>
      <c r="X173" s="16"/>
      <c r="Y173" s="14"/>
      <c r="Z173" s="17" t="str">
        <f t="shared" si="8"/>
        <v/>
      </c>
      <c r="AA173" s="17" t="str">
        <f t="shared" si="9"/>
        <v/>
      </c>
      <c r="AB173" s="17" t="str">
        <f t="shared" si="10"/>
        <v/>
      </c>
      <c r="AC173" s="17" t="str">
        <f>IF(COUNTA(A173:Y173)=0,"",IF(OR(A173="",B173="",C173="",D173="",E173="",F173="",G173="",H173="",I173="",J173="",K173="",L173="",M173="",N173="",O173="",W173="",X173="",COUNTIF($A$2:$A$301,A173)&gt;1,COUNTIF($D$2:$D$301,D173)&gt;1,ISNA(MATCH(B173,Lists!$A$2:$A$12,0)),ISNA(MATCH(C173,Lists!$B$2:$B$9,0)),ISNA(MATCH(I173,Lists!$C$2:$C$5,0)),ISNA(MATCH(L173,Lists!$D$2:$D$10,0)),ISNA(MATCH(W173,Lists!$E$2:$E$3,0)),X173&lt;&gt;"Yes",K173&lt;&gt;LOWER(K173),ISNUMBER(SEARCH(" ",K173)),O173&lt;&gt;LOWER(O173),ISNUMBER(SEARCH(" ",O173)),AND(OR(B173="repair",B173="bridge"),P173=""),AND(OR(B173="repair",B173="bridge"),Q173=""),AND(U173&lt;&gt;"",V173=""),AND(U173&lt;&gt;"",NOT(OR(RIGHT(LOWER(U173),5)=".webp",RIGHT(LOWER(U173),4)=".png",RIGHT(LOWER(U173),4)=".jpg",RIGHT(LOWER(U173),5)=".jpeg")))),"Needs Fix",IF(OR(LEN(J173)&lt;40,Z173&lt;&gt;"OK",AB173&lt;&gt;"OK",R173="",AND(OR(B173="easyBoss",B173="mediumBoss",B173="finalBoss",B173="legendaryBoss"),W173&lt;&gt;"Yes")),"Warning","Ready")))</f>
        <v/>
      </c>
      <c r="AD173" s="11" t="str">
        <f>IF(AC173="","",IF(AC173="Ready","Ready",IF(A173="","Missing QuestionID; ","")&amp;IF(B173="","Missing Pool; ",IF(ISNA(MATCH(B173,Lists!$A$2:$A$12,0)),"Invalid Pool; ",""))&amp;IF(C173="","Missing Difficulty; ",IF(ISNA(MATCH(C173,Lists!$B$2:$B$9,0)),"Invalid Difficulty; ",""))&amp;IF(D173="","Missing QuestionText; ","")&amp;IF(E173="","Missing OptionA; ","")&amp;IF(F173="","Missing OptionB; ","")&amp;IF(G173="","Missing OptionC; ","")&amp;IF(H173="","Missing OptionD; ","")&amp;IF(I173="","Missing CorrectAnswer; ",IF(ISNA(MATCH(I173,Lists!$C$2:$C$5,0)),"CorrectAnswer must be A, B, C, or D; ",""))&amp;IF(J173="","Missing Feedback; ",IF(LEN(J173)&lt;40,"Feedback may be too short; ",""))&amp;IF(K173="","Missing Tag; ",IF(OR(K173&lt;&gt;LOWER(K173),ISNUMBER(SEARCH(" ",K173))),"Tag must be lowercase with no spaces; ",""))&amp;IF(L173="","Missing Type; ",IF(ISNA(MATCH(L173,Lists!$D$2:$D$10,0)),"Invalid Type; ",""))&amp;IF(M173="","Missing Objective; ","")&amp;IF(N173="","Missing ObjectiveLabel; ","")&amp;IF(O173="","Missing PrimarySkill; ",IF(OR(O173&lt;&gt;LOWER(O173),ISNUMBER(SEARCH(" ",O173))),"PrimarySkill must be lowercase with no spaces; ",""))&amp;IF(AND(OR(B173="repair",B173="bridge"),P173=""),"Repair/Bridge item needs RepairSkill; ","")&amp;IF(AND(OR(B173="repair",B173="bridge"),Q173=""),"Repair/Bridge item needs CommonError; ","")&amp;IF(R173="","ConceptCluster recommended; ","")&amp;IF(AND(U173&lt;&gt;"",V173=""),"ImageAccessibilityNote required when ImageFile is used; ","")&amp;IF(AND(U173&lt;&gt;"",NOT(OR(RIGHT(LOWER(U173),5)=".webp",RIGHT(LOWER(U173),4)=".png",RIGHT(LOWER(U173),4)=".jpg",RIGHT(LOWER(U173),5)=".jpeg"))),"Invalid image extension; ","")&amp;IF(W173="","Missing BossEligible; ",IF(ISNA(MATCH(W173,Lists!$E$2:$E$3,0)),"BossEligible must be Yes or No; ",""))&amp;IF(X173&lt;&gt;"Yes","Correct answer has not been verified; ","")&amp;IF(AA173&lt;&gt;"OK",AA173&amp;"; ","")&amp;IF(AB173&lt;&gt;"OK",AB173&amp;"; ","")&amp;IF(Z173&lt;&gt;"OK",Z173&amp;"; ","")&amp;IF(AND(OR(B173="easyBoss",B173="mediumBoss",B173="finalBoss",B173="legendaryBoss"),W173&lt;&gt;"Yes"),"Boss-pool item should be BossEligible = Yes; ","")))</f>
        <v/>
      </c>
      <c r="AE173" s="11" t="str">
        <f t="shared" si="11"/>
        <v/>
      </c>
    </row>
    <row r="174" spans="1:31" ht="45" customHeight="1">
      <c r="A174" s="15"/>
      <c r="B174" s="15"/>
      <c r="C174" s="15"/>
      <c r="D174" s="12"/>
      <c r="E174" s="12"/>
      <c r="F174" s="12"/>
      <c r="G174" s="12"/>
      <c r="H174" s="12"/>
      <c r="I174" s="15"/>
      <c r="J174" s="12"/>
      <c r="K174" s="12"/>
      <c r="L174" s="12"/>
      <c r="M174" s="12"/>
      <c r="N174" s="12"/>
      <c r="O174" s="13"/>
      <c r="P174" s="13"/>
      <c r="Q174" s="13"/>
      <c r="R174" s="13"/>
      <c r="S174" s="13"/>
      <c r="T174" s="13"/>
      <c r="U174" s="14"/>
      <c r="V174" s="14"/>
      <c r="W174" s="16"/>
      <c r="X174" s="16"/>
      <c r="Y174" s="14"/>
      <c r="Z174" s="17" t="str">
        <f t="shared" si="8"/>
        <v/>
      </c>
      <c r="AA174" s="17" t="str">
        <f t="shared" si="9"/>
        <v/>
      </c>
      <c r="AB174" s="17" t="str">
        <f t="shared" si="10"/>
        <v/>
      </c>
      <c r="AC174" s="17" t="str">
        <f>IF(COUNTA(A174:Y174)=0,"",IF(OR(A174="",B174="",C174="",D174="",E174="",F174="",G174="",H174="",I174="",J174="",K174="",L174="",M174="",N174="",O174="",W174="",X174="",COUNTIF($A$2:$A$301,A174)&gt;1,COUNTIF($D$2:$D$301,D174)&gt;1,ISNA(MATCH(B174,Lists!$A$2:$A$12,0)),ISNA(MATCH(C174,Lists!$B$2:$B$9,0)),ISNA(MATCH(I174,Lists!$C$2:$C$5,0)),ISNA(MATCH(L174,Lists!$D$2:$D$10,0)),ISNA(MATCH(W174,Lists!$E$2:$E$3,0)),X174&lt;&gt;"Yes",K174&lt;&gt;LOWER(K174),ISNUMBER(SEARCH(" ",K174)),O174&lt;&gt;LOWER(O174),ISNUMBER(SEARCH(" ",O174)),AND(OR(B174="repair",B174="bridge"),P174=""),AND(OR(B174="repair",B174="bridge"),Q174=""),AND(U174&lt;&gt;"",V174=""),AND(U174&lt;&gt;"",NOT(OR(RIGHT(LOWER(U174),5)=".webp",RIGHT(LOWER(U174),4)=".png",RIGHT(LOWER(U174),4)=".jpg",RIGHT(LOWER(U174),5)=".jpeg")))),"Needs Fix",IF(OR(LEN(J174)&lt;40,Z174&lt;&gt;"OK",AB174&lt;&gt;"OK",R174="",AND(OR(B174="easyBoss",B174="mediumBoss",B174="finalBoss",B174="legendaryBoss"),W174&lt;&gt;"Yes")),"Warning","Ready")))</f>
        <v/>
      </c>
      <c r="AD174" s="11" t="str">
        <f>IF(AC174="","",IF(AC174="Ready","Ready",IF(A174="","Missing QuestionID; ","")&amp;IF(B174="","Missing Pool; ",IF(ISNA(MATCH(B174,Lists!$A$2:$A$12,0)),"Invalid Pool; ",""))&amp;IF(C174="","Missing Difficulty; ",IF(ISNA(MATCH(C174,Lists!$B$2:$B$9,0)),"Invalid Difficulty; ",""))&amp;IF(D174="","Missing QuestionText; ","")&amp;IF(E174="","Missing OptionA; ","")&amp;IF(F174="","Missing OptionB; ","")&amp;IF(G174="","Missing OptionC; ","")&amp;IF(H174="","Missing OptionD; ","")&amp;IF(I174="","Missing CorrectAnswer; ",IF(ISNA(MATCH(I174,Lists!$C$2:$C$5,0)),"CorrectAnswer must be A, B, C, or D; ",""))&amp;IF(J174="","Missing Feedback; ",IF(LEN(J174)&lt;40,"Feedback may be too short; ",""))&amp;IF(K174="","Missing Tag; ",IF(OR(K174&lt;&gt;LOWER(K174),ISNUMBER(SEARCH(" ",K174))),"Tag must be lowercase with no spaces; ",""))&amp;IF(L174="","Missing Type; ",IF(ISNA(MATCH(L174,Lists!$D$2:$D$10,0)),"Invalid Type; ",""))&amp;IF(M174="","Missing Objective; ","")&amp;IF(N174="","Missing ObjectiveLabel; ","")&amp;IF(O174="","Missing PrimarySkill; ",IF(OR(O174&lt;&gt;LOWER(O174),ISNUMBER(SEARCH(" ",O174))),"PrimarySkill must be lowercase with no spaces; ",""))&amp;IF(AND(OR(B174="repair",B174="bridge"),P174=""),"Repair/Bridge item needs RepairSkill; ","")&amp;IF(AND(OR(B174="repair",B174="bridge"),Q174=""),"Repair/Bridge item needs CommonError; ","")&amp;IF(R174="","ConceptCluster recommended; ","")&amp;IF(AND(U174&lt;&gt;"",V174=""),"ImageAccessibilityNote required when ImageFile is used; ","")&amp;IF(AND(U174&lt;&gt;"",NOT(OR(RIGHT(LOWER(U174),5)=".webp",RIGHT(LOWER(U174),4)=".png",RIGHT(LOWER(U174),4)=".jpg",RIGHT(LOWER(U174),5)=".jpeg"))),"Invalid image extension; ","")&amp;IF(W174="","Missing BossEligible; ",IF(ISNA(MATCH(W174,Lists!$E$2:$E$3,0)),"BossEligible must be Yes or No; ",""))&amp;IF(X174&lt;&gt;"Yes","Correct answer has not been verified; ","")&amp;IF(AA174&lt;&gt;"OK",AA174&amp;"; ","")&amp;IF(AB174&lt;&gt;"OK",AB174&amp;"; ","")&amp;IF(Z174&lt;&gt;"OK",Z174&amp;"; ","")&amp;IF(AND(OR(B174="easyBoss",B174="mediumBoss",B174="finalBoss",B174="legendaryBoss"),W174&lt;&gt;"Yes"),"Boss-pool item should be BossEligible = Yes; ","")))</f>
        <v/>
      </c>
      <c r="AE174" s="11" t="str">
        <f t="shared" si="11"/>
        <v/>
      </c>
    </row>
    <row r="175" spans="1:31" ht="45" customHeight="1">
      <c r="A175" s="15"/>
      <c r="B175" s="15"/>
      <c r="C175" s="15"/>
      <c r="D175" s="12"/>
      <c r="E175" s="12"/>
      <c r="F175" s="12"/>
      <c r="G175" s="12"/>
      <c r="H175" s="12"/>
      <c r="I175" s="15"/>
      <c r="J175" s="12"/>
      <c r="K175" s="12"/>
      <c r="L175" s="12"/>
      <c r="M175" s="12"/>
      <c r="N175" s="12"/>
      <c r="O175" s="13"/>
      <c r="P175" s="13"/>
      <c r="Q175" s="13"/>
      <c r="R175" s="13"/>
      <c r="S175" s="13"/>
      <c r="T175" s="13"/>
      <c r="U175" s="14"/>
      <c r="V175" s="14"/>
      <c r="W175" s="16"/>
      <c r="X175" s="16"/>
      <c r="Y175" s="14"/>
      <c r="Z175" s="17" t="str">
        <f t="shared" si="8"/>
        <v/>
      </c>
      <c r="AA175" s="17" t="str">
        <f t="shared" si="9"/>
        <v/>
      </c>
      <c r="AB175" s="17" t="str">
        <f t="shared" si="10"/>
        <v/>
      </c>
      <c r="AC175" s="17" t="str">
        <f>IF(COUNTA(A175:Y175)=0,"",IF(OR(A175="",B175="",C175="",D175="",E175="",F175="",G175="",H175="",I175="",J175="",K175="",L175="",M175="",N175="",O175="",W175="",X175="",COUNTIF($A$2:$A$301,A175)&gt;1,COUNTIF($D$2:$D$301,D175)&gt;1,ISNA(MATCH(B175,Lists!$A$2:$A$12,0)),ISNA(MATCH(C175,Lists!$B$2:$B$9,0)),ISNA(MATCH(I175,Lists!$C$2:$C$5,0)),ISNA(MATCH(L175,Lists!$D$2:$D$10,0)),ISNA(MATCH(W175,Lists!$E$2:$E$3,0)),X175&lt;&gt;"Yes",K175&lt;&gt;LOWER(K175),ISNUMBER(SEARCH(" ",K175)),O175&lt;&gt;LOWER(O175),ISNUMBER(SEARCH(" ",O175)),AND(OR(B175="repair",B175="bridge"),P175=""),AND(OR(B175="repair",B175="bridge"),Q175=""),AND(U175&lt;&gt;"",V175=""),AND(U175&lt;&gt;"",NOT(OR(RIGHT(LOWER(U175),5)=".webp",RIGHT(LOWER(U175),4)=".png",RIGHT(LOWER(U175),4)=".jpg",RIGHT(LOWER(U175),5)=".jpeg")))),"Needs Fix",IF(OR(LEN(J175)&lt;40,Z175&lt;&gt;"OK",AB175&lt;&gt;"OK",R175="",AND(OR(B175="easyBoss",B175="mediumBoss",B175="finalBoss",B175="legendaryBoss"),W175&lt;&gt;"Yes")),"Warning","Ready")))</f>
        <v/>
      </c>
      <c r="AD175" s="11" t="str">
        <f>IF(AC175="","",IF(AC175="Ready","Ready",IF(A175="","Missing QuestionID; ","")&amp;IF(B175="","Missing Pool; ",IF(ISNA(MATCH(B175,Lists!$A$2:$A$12,0)),"Invalid Pool; ",""))&amp;IF(C175="","Missing Difficulty; ",IF(ISNA(MATCH(C175,Lists!$B$2:$B$9,0)),"Invalid Difficulty; ",""))&amp;IF(D175="","Missing QuestionText; ","")&amp;IF(E175="","Missing OptionA; ","")&amp;IF(F175="","Missing OptionB; ","")&amp;IF(G175="","Missing OptionC; ","")&amp;IF(H175="","Missing OptionD; ","")&amp;IF(I175="","Missing CorrectAnswer; ",IF(ISNA(MATCH(I175,Lists!$C$2:$C$5,0)),"CorrectAnswer must be A, B, C, or D; ",""))&amp;IF(J175="","Missing Feedback; ",IF(LEN(J175)&lt;40,"Feedback may be too short; ",""))&amp;IF(K175="","Missing Tag; ",IF(OR(K175&lt;&gt;LOWER(K175),ISNUMBER(SEARCH(" ",K175))),"Tag must be lowercase with no spaces; ",""))&amp;IF(L175="","Missing Type; ",IF(ISNA(MATCH(L175,Lists!$D$2:$D$10,0)),"Invalid Type; ",""))&amp;IF(M175="","Missing Objective; ","")&amp;IF(N175="","Missing ObjectiveLabel; ","")&amp;IF(O175="","Missing PrimarySkill; ",IF(OR(O175&lt;&gt;LOWER(O175),ISNUMBER(SEARCH(" ",O175))),"PrimarySkill must be lowercase with no spaces; ",""))&amp;IF(AND(OR(B175="repair",B175="bridge"),P175=""),"Repair/Bridge item needs RepairSkill; ","")&amp;IF(AND(OR(B175="repair",B175="bridge"),Q175=""),"Repair/Bridge item needs CommonError; ","")&amp;IF(R175="","ConceptCluster recommended; ","")&amp;IF(AND(U175&lt;&gt;"",V175=""),"ImageAccessibilityNote required when ImageFile is used; ","")&amp;IF(AND(U175&lt;&gt;"",NOT(OR(RIGHT(LOWER(U175),5)=".webp",RIGHT(LOWER(U175),4)=".png",RIGHT(LOWER(U175),4)=".jpg",RIGHT(LOWER(U175),5)=".jpeg"))),"Invalid image extension; ","")&amp;IF(W175="","Missing BossEligible; ",IF(ISNA(MATCH(W175,Lists!$E$2:$E$3,0)),"BossEligible must be Yes or No; ",""))&amp;IF(X175&lt;&gt;"Yes","Correct answer has not been verified; ","")&amp;IF(AA175&lt;&gt;"OK",AA175&amp;"; ","")&amp;IF(AB175&lt;&gt;"OK",AB175&amp;"; ","")&amp;IF(Z175&lt;&gt;"OK",Z175&amp;"; ","")&amp;IF(AND(OR(B175="easyBoss",B175="mediumBoss",B175="finalBoss",B175="legendaryBoss"),W175&lt;&gt;"Yes"),"Boss-pool item should be BossEligible = Yes; ","")))</f>
        <v/>
      </c>
      <c r="AE175" s="11" t="str">
        <f t="shared" si="11"/>
        <v/>
      </c>
    </row>
    <row r="176" spans="1:31" ht="45" customHeight="1">
      <c r="A176" s="15"/>
      <c r="B176" s="15"/>
      <c r="C176" s="15"/>
      <c r="D176" s="12"/>
      <c r="E176" s="12"/>
      <c r="F176" s="12"/>
      <c r="G176" s="12"/>
      <c r="H176" s="12"/>
      <c r="I176" s="15"/>
      <c r="J176" s="12"/>
      <c r="K176" s="12"/>
      <c r="L176" s="12"/>
      <c r="M176" s="12"/>
      <c r="N176" s="12"/>
      <c r="O176" s="13"/>
      <c r="P176" s="13"/>
      <c r="Q176" s="13"/>
      <c r="R176" s="13"/>
      <c r="S176" s="13"/>
      <c r="T176" s="13"/>
      <c r="U176" s="14"/>
      <c r="V176" s="14"/>
      <c r="W176" s="16"/>
      <c r="X176" s="16"/>
      <c r="Y176" s="14"/>
      <c r="Z176" s="17" t="str">
        <f t="shared" si="8"/>
        <v/>
      </c>
      <c r="AA176" s="17" t="str">
        <f t="shared" si="9"/>
        <v/>
      </c>
      <c r="AB176" s="17" t="str">
        <f t="shared" si="10"/>
        <v/>
      </c>
      <c r="AC176" s="17" t="str">
        <f>IF(COUNTA(A176:Y176)=0,"",IF(OR(A176="",B176="",C176="",D176="",E176="",F176="",G176="",H176="",I176="",J176="",K176="",L176="",M176="",N176="",O176="",W176="",X176="",COUNTIF($A$2:$A$301,A176)&gt;1,COUNTIF($D$2:$D$301,D176)&gt;1,ISNA(MATCH(B176,Lists!$A$2:$A$12,0)),ISNA(MATCH(C176,Lists!$B$2:$B$9,0)),ISNA(MATCH(I176,Lists!$C$2:$C$5,0)),ISNA(MATCH(L176,Lists!$D$2:$D$10,0)),ISNA(MATCH(W176,Lists!$E$2:$E$3,0)),X176&lt;&gt;"Yes",K176&lt;&gt;LOWER(K176),ISNUMBER(SEARCH(" ",K176)),O176&lt;&gt;LOWER(O176),ISNUMBER(SEARCH(" ",O176)),AND(OR(B176="repair",B176="bridge"),P176=""),AND(OR(B176="repair",B176="bridge"),Q176=""),AND(U176&lt;&gt;"",V176=""),AND(U176&lt;&gt;"",NOT(OR(RIGHT(LOWER(U176),5)=".webp",RIGHT(LOWER(U176),4)=".png",RIGHT(LOWER(U176),4)=".jpg",RIGHT(LOWER(U176),5)=".jpeg")))),"Needs Fix",IF(OR(LEN(J176)&lt;40,Z176&lt;&gt;"OK",AB176&lt;&gt;"OK",R176="",AND(OR(B176="easyBoss",B176="mediumBoss",B176="finalBoss",B176="legendaryBoss"),W176&lt;&gt;"Yes")),"Warning","Ready")))</f>
        <v/>
      </c>
      <c r="AD176" s="11" t="str">
        <f>IF(AC176="","",IF(AC176="Ready","Ready",IF(A176="","Missing QuestionID; ","")&amp;IF(B176="","Missing Pool; ",IF(ISNA(MATCH(B176,Lists!$A$2:$A$12,0)),"Invalid Pool; ",""))&amp;IF(C176="","Missing Difficulty; ",IF(ISNA(MATCH(C176,Lists!$B$2:$B$9,0)),"Invalid Difficulty; ",""))&amp;IF(D176="","Missing QuestionText; ","")&amp;IF(E176="","Missing OptionA; ","")&amp;IF(F176="","Missing OptionB; ","")&amp;IF(G176="","Missing OptionC; ","")&amp;IF(H176="","Missing OptionD; ","")&amp;IF(I176="","Missing CorrectAnswer; ",IF(ISNA(MATCH(I176,Lists!$C$2:$C$5,0)),"CorrectAnswer must be A, B, C, or D; ",""))&amp;IF(J176="","Missing Feedback; ",IF(LEN(J176)&lt;40,"Feedback may be too short; ",""))&amp;IF(K176="","Missing Tag; ",IF(OR(K176&lt;&gt;LOWER(K176),ISNUMBER(SEARCH(" ",K176))),"Tag must be lowercase with no spaces; ",""))&amp;IF(L176="","Missing Type; ",IF(ISNA(MATCH(L176,Lists!$D$2:$D$10,0)),"Invalid Type; ",""))&amp;IF(M176="","Missing Objective; ","")&amp;IF(N176="","Missing ObjectiveLabel; ","")&amp;IF(O176="","Missing PrimarySkill; ",IF(OR(O176&lt;&gt;LOWER(O176),ISNUMBER(SEARCH(" ",O176))),"PrimarySkill must be lowercase with no spaces; ",""))&amp;IF(AND(OR(B176="repair",B176="bridge"),P176=""),"Repair/Bridge item needs RepairSkill; ","")&amp;IF(AND(OR(B176="repair",B176="bridge"),Q176=""),"Repair/Bridge item needs CommonError; ","")&amp;IF(R176="","ConceptCluster recommended; ","")&amp;IF(AND(U176&lt;&gt;"",V176=""),"ImageAccessibilityNote required when ImageFile is used; ","")&amp;IF(AND(U176&lt;&gt;"",NOT(OR(RIGHT(LOWER(U176),5)=".webp",RIGHT(LOWER(U176),4)=".png",RIGHT(LOWER(U176),4)=".jpg",RIGHT(LOWER(U176),5)=".jpeg"))),"Invalid image extension; ","")&amp;IF(W176="","Missing BossEligible; ",IF(ISNA(MATCH(W176,Lists!$E$2:$E$3,0)),"BossEligible must be Yes or No; ",""))&amp;IF(X176&lt;&gt;"Yes","Correct answer has not been verified; ","")&amp;IF(AA176&lt;&gt;"OK",AA176&amp;"; ","")&amp;IF(AB176&lt;&gt;"OK",AB176&amp;"; ","")&amp;IF(Z176&lt;&gt;"OK",Z176&amp;"; ","")&amp;IF(AND(OR(B176="easyBoss",B176="mediumBoss",B176="finalBoss",B176="legendaryBoss"),W176&lt;&gt;"Yes"),"Boss-pool item should be BossEligible = Yes; ","")))</f>
        <v/>
      </c>
      <c r="AE176" s="11" t="str">
        <f t="shared" si="11"/>
        <v/>
      </c>
    </row>
    <row r="177" spans="1:31" ht="45" customHeight="1">
      <c r="A177" s="15"/>
      <c r="B177" s="15"/>
      <c r="C177" s="15"/>
      <c r="D177" s="12"/>
      <c r="E177" s="12"/>
      <c r="F177" s="12"/>
      <c r="G177" s="12"/>
      <c r="H177" s="12"/>
      <c r="I177" s="15"/>
      <c r="J177" s="12"/>
      <c r="K177" s="12"/>
      <c r="L177" s="12"/>
      <c r="M177" s="12"/>
      <c r="N177" s="12"/>
      <c r="O177" s="13"/>
      <c r="P177" s="13"/>
      <c r="Q177" s="13"/>
      <c r="R177" s="13"/>
      <c r="S177" s="13"/>
      <c r="T177" s="13"/>
      <c r="U177" s="14"/>
      <c r="V177" s="14"/>
      <c r="W177" s="16"/>
      <c r="X177" s="16"/>
      <c r="Y177" s="14"/>
      <c r="Z177" s="17" t="str">
        <f t="shared" si="8"/>
        <v/>
      </c>
      <c r="AA177" s="17" t="str">
        <f t="shared" si="9"/>
        <v/>
      </c>
      <c r="AB177" s="17" t="str">
        <f t="shared" si="10"/>
        <v/>
      </c>
      <c r="AC177" s="17" t="str">
        <f>IF(COUNTA(A177:Y177)=0,"",IF(OR(A177="",B177="",C177="",D177="",E177="",F177="",G177="",H177="",I177="",J177="",K177="",L177="",M177="",N177="",O177="",W177="",X177="",COUNTIF($A$2:$A$301,A177)&gt;1,COUNTIF($D$2:$D$301,D177)&gt;1,ISNA(MATCH(B177,Lists!$A$2:$A$12,0)),ISNA(MATCH(C177,Lists!$B$2:$B$9,0)),ISNA(MATCH(I177,Lists!$C$2:$C$5,0)),ISNA(MATCH(L177,Lists!$D$2:$D$10,0)),ISNA(MATCH(W177,Lists!$E$2:$E$3,0)),X177&lt;&gt;"Yes",K177&lt;&gt;LOWER(K177),ISNUMBER(SEARCH(" ",K177)),O177&lt;&gt;LOWER(O177),ISNUMBER(SEARCH(" ",O177)),AND(OR(B177="repair",B177="bridge"),P177=""),AND(OR(B177="repair",B177="bridge"),Q177=""),AND(U177&lt;&gt;"",V177=""),AND(U177&lt;&gt;"",NOT(OR(RIGHT(LOWER(U177),5)=".webp",RIGHT(LOWER(U177),4)=".png",RIGHT(LOWER(U177),4)=".jpg",RIGHT(LOWER(U177),5)=".jpeg")))),"Needs Fix",IF(OR(LEN(J177)&lt;40,Z177&lt;&gt;"OK",AB177&lt;&gt;"OK",R177="",AND(OR(B177="easyBoss",B177="mediumBoss",B177="finalBoss",B177="legendaryBoss"),W177&lt;&gt;"Yes")),"Warning","Ready")))</f>
        <v/>
      </c>
      <c r="AD177" s="11" t="str">
        <f>IF(AC177="","",IF(AC177="Ready","Ready",IF(A177="","Missing QuestionID; ","")&amp;IF(B177="","Missing Pool; ",IF(ISNA(MATCH(B177,Lists!$A$2:$A$12,0)),"Invalid Pool; ",""))&amp;IF(C177="","Missing Difficulty; ",IF(ISNA(MATCH(C177,Lists!$B$2:$B$9,0)),"Invalid Difficulty; ",""))&amp;IF(D177="","Missing QuestionText; ","")&amp;IF(E177="","Missing OptionA; ","")&amp;IF(F177="","Missing OptionB; ","")&amp;IF(G177="","Missing OptionC; ","")&amp;IF(H177="","Missing OptionD; ","")&amp;IF(I177="","Missing CorrectAnswer; ",IF(ISNA(MATCH(I177,Lists!$C$2:$C$5,0)),"CorrectAnswer must be A, B, C, or D; ",""))&amp;IF(J177="","Missing Feedback; ",IF(LEN(J177)&lt;40,"Feedback may be too short; ",""))&amp;IF(K177="","Missing Tag; ",IF(OR(K177&lt;&gt;LOWER(K177),ISNUMBER(SEARCH(" ",K177))),"Tag must be lowercase with no spaces; ",""))&amp;IF(L177="","Missing Type; ",IF(ISNA(MATCH(L177,Lists!$D$2:$D$10,0)),"Invalid Type; ",""))&amp;IF(M177="","Missing Objective; ","")&amp;IF(N177="","Missing ObjectiveLabel; ","")&amp;IF(O177="","Missing PrimarySkill; ",IF(OR(O177&lt;&gt;LOWER(O177),ISNUMBER(SEARCH(" ",O177))),"PrimarySkill must be lowercase with no spaces; ",""))&amp;IF(AND(OR(B177="repair",B177="bridge"),P177=""),"Repair/Bridge item needs RepairSkill; ","")&amp;IF(AND(OR(B177="repair",B177="bridge"),Q177=""),"Repair/Bridge item needs CommonError; ","")&amp;IF(R177="","ConceptCluster recommended; ","")&amp;IF(AND(U177&lt;&gt;"",V177=""),"ImageAccessibilityNote required when ImageFile is used; ","")&amp;IF(AND(U177&lt;&gt;"",NOT(OR(RIGHT(LOWER(U177),5)=".webp",RIGHT(LOWER(U177),4)=".png",RIGHT(LOWER(U177),4)=".jpg",RIGHT(LOWER(U177),5)=".jpeg"))),"Invalid image extension; ","")&amp;IF(W177="","Missing BossEligible; ",IF(ISNA(MATCH(W177,Lists!$E$2:$E$3,0)),"BossEligible must be Yes or No; ",""))&amp;IF(X177&lt;&gt;"Yes","Correct answer has not been verified; ","")&amp;IF(AA177&lt;&gt;"OK",AA177&amp;"; ","")&amp;IF(AB177&lt;&gt;"OK",AB177&amp;"; ","")&amp;IF(Z177&lt;&gt;"OK",Z177&amp;"; ","")&amp;IF(AND(OR(B177="easyBoss",B177="mediumBoss",B177="finalBoss",B177="legendaryBoss"),W177&lt;&gt;"Yes"),"Boss-pool item should be BossEligible = Yes; ","")))</f>
        <v/>
      </c>
      <c r="AE177" s="11" t="str">
        <f t="shared" si="11"/>
        <v/>
      </c>
    </row>
    <row r="178" spans="1:31" ht="45" customHeight="1">
      <c r="A178" s="15"/>
      <c r="B178" s="15"/>
      <c r="C178" s="15"/>
      <c r="D178" s="12"/>
      <c r="E178" s="12"/>
      <c r="F178" s="12"/>
      <c r="G178" s="12"/>
      <c r="H178" s="12"/>
      <c r="I178" s="15"/>
      <c r="J178" s="12"/>
      <c r="K178" s="12"/>
      <c r="L178" s="12"/>
      <c r="M178" s="12"/>
      <c r="N178" s="12"/>
      <c r="O178" s="13"/>
      <c r="P178" s="13"/>
      <c r="Q178" s="13"/>
      <c r="R178" s="13"/>
      <c r="S178" s="13"/>
      <c r="T178" s="13"/>
      <c r="U178" s="14"/>
      <c r="V178" s="14"/>
      <c r="W178" s="16"/>
      <c r="X178" s="16"/>
      <c r="Y178" s="14"/>
      <c r="Z178" s="17" t="str">
        <f t="shared" si="8"/>
        <v/>
      </c>
      <c r="AA178" s="17" t="str">
        <f t="shared" si="9"/>
        <v/>
      </c>
      <c r="AB178" s="17" t="str">
        <f t="shared" si="10"/>
        <v/>
      </c>
      <c r="AC178" s="17" t="str">
        <f>IF(COUNTA(A178:Y178)=0,"",IF(OR(A178="",B178="",C178="",D178="",E178="",F178="",G178="",H178="",I178="",J178="",K178="",L178="",M178="",N178="",O178="",W178="",X178="",COUNTIF($A$2:$A$301,A178)&gt;1,COUNTIF($D$2:$D$301,D178)&gt;1,ISNA(MATCH(B178,Lists!$A$2:$A$12,0)),ISNA(MATCH(C178,Lists!$B$2:$B$9,0)),ISNA(MATCH(I178,Lists!$C$2:$C$5,0)),ISNA(MATCH(L178,Lists!$D$2:$D$10,0)),ISNA(MATCH(W178,Lists!$E$2:$E$3,0)),X178&lt;&gt;"Yes",K178&lt;&gt;LOWER(K178),ISNUMBER(SEARCH(" ",K178)),O178&lt;&gt;LOWER(O178),ISNUMBER(SEARCH(" ",O178)),AND(OR(B178="repair",B178="bridge"),P178=""),AND(OR(B178="repair",B178="bridge"),Q178=""),AND(U178&lt;&gt;"",V178=""),AND(U178&lt;&gt;"",NOT(OR(RIGHT(LOWER(U178),5)=".webp",RIGHT(LOWER(U178),4)=".png",RIGHT(LOWER(U178),4)=".jpg",RIGHT(LOWER(U178),5)=".jpeg")))),"Needs Fix",IF(OR(LEN(J178)&lt;40,Z178&lt;&gt;"OK",AB178&lt;&gt;"OK",R178="",AND(OR(B178="easyBoss",B178="mediumBoss",B178="finalBoss",B178="legendaryBoss"),W178&lt;&gt;"Yes")),"Warning","Ready")))</f>
        <v/>
      </c>
      <c r="AD178" s="11" t="str">
        <f>IF(AC178="","",IF(AC178="Ready","Ready",IF(A178="","Missing QuestionID; ","")&amp;IF(B178="","Missing Pool; ",IF(ISNA(MATCH(B178,Lists!$A$2:$A$12,0)),"Invalid Pool; ",""))&amp;IF(C178="","Missing Difficulty; ",IF(ISNA(MATCH(C178,Lists!$B$2:$B$9,0)),"Invalid Difficulty; ",""))&amp;IF(D178="","Missing QuestionText; ","")&amp;IF(E178="","Missing OptionA; ","")&amp;IF(F178="","Missing OptionB; ","")&amp;IF(G178="","Missing OptionC; ","")&amp;IF(H178="","Missing OptionD; ","")&amp;IF(I178="","Missing CorrectAnswer; ",IF(ISNA(MATCH(I178,Lists!$C$2:$C$5,0)),"CorrectAnswer must be A, B, C, or D; ",""))&amp;IF(J178="","Missing Feedback; ",IF(LEN(J178)&lt;40,"Feedback may be too short; ",""))&amp;IF(K178="","Missing Tag; ",IF(OR(K178&lt;&gt;LOWER(K178),ISNUMBER(SEARCH(" ",K178))),"Tag must be lowercase with no spaces; ",""))&amp;IF(L178="","Missing Type; ",IF(ISNA(MATCH(L178,Lists!$D$2:$D$10,0)),"Invalid Type; ",""))&amp;IF(M178="","Missing Objective; ","")&amp;IF(N178="","Missing ObjectiveLabel; ","")&amp;IF(O178="","Missing PrimarySkill; ",IF(OR(O178&lt;&gt;LOWER(O178),ISNUMBER(SEARCH(" ",O178))),"PrimarySkill must be lowercase with no spaces; ",""))&amp;IF(AND(OR(B178="repair",B178="bridge"),P178=""),"Repair/Bridge item needs RepairSkill; ","")&amp;IF(AND(OR(B178="repair",B178="bridge"),Q178=""),"Repair/Bridge item needs CommonError; ","")&amp;IF(R178="","ConceptCluster recommended; ","")&amp;IF(AND(U178&lt;&gt;"",V178=""),"ImageAccessibilityNote required when ImageFile is used; ","")&amp;IF(AND(U178&lt;&gt;"",NOT(OR(RIGHT(LOWER(U178),5)=".webp",RIGHT(LOWER(U178),4)=".png",RIGHT(LOWER(U178),4)=".jpg",RIGHT(LOWER(U178),5)=".jpeg"))),"Invalid image extension; ","")&amp;IF(W178="","Missing BossEligible; ",IF(ISNA(MATCH(W178,Lists!$E$2:$E$3,0)),"BossEligible must be Yes or No; ",""))&amp;IF(X178&lt;&gt;"Yes","Correct answer has not been verified; ","")&amp;IF(AA178&lt;&gt;"OK",AA178&amp;"; ","")&amp;IF(AB178&lt;&gt;"OK",AB178&amp;"; ","")&amp;IF(Z178&lt;&gt;"OK",Z178&amp;"; ","")&amp;IF(AND(OR(B178="easyBoss",B178="mediumBoss",B178="finalBoss",B178="legendaryBoss"),W178&lt;&gt;"Yes"),"Boss-pool item should be BossEligible = Yes; ","")))</f>
        <v/>
      </c>
      <c r="AE178" s="11" t="str">
        <f t="shared" si="11"/>
        <v/>
      </c>
    </row>
    <row r="179" spans="1:31" ht="45" customHeight="1">
      <c r="A179" s="15"/>
      <c r="B179" s="15"/>
      <c r="C179" s="15"/>
      <c r="D179" s="12"/>
      <c r="E179" s="12"/>
      <c r="F179" s="12"/>
      <c r="G179" s="12"/>
      <c r="H179" s="12"/>
      <c r="I179" s="15"/>
      <c r="J179" s="12"/>
      <c r="K179" s="12"/>
      <c r="L179" s="12"/>
      <c r="M179" s="12"/>
      <c r="N179" s="12"/>
      <c r="O179" s="13"/>
      <c r="P179" s="13"/>
      <c r="Q179" s="13"/>
      <c r="R179" s="13"/>
      <c r="S179" s="13"/>
      <c r="T179" s="13"/>
      <c r="U179" s="14"/>
      <c r="V179" s="14"/>
      <c r="W179" s="16"/>
      <c r="X179" s="16"/>
      <c r="Y179" s="14"/>
      <c r="Z179" s="17" t="str">
        <f t="shared" si="8"/>
        <v/>
      </c>
      <c r="AA179" s="17" t="str">
        <f t="shared" si="9"/>
        <v/>
      </c>
      <c r="AB179" s="17" t="str">
        <f t="shared" si="10"/>
        <v/>
      </c>
      <c r="AC179" s="17" t="str">
        <f>IF(COUNTA(A179:Y179)=0,"",IF(OR(A179="",B179="",C179="",D179="",E179="",F179="",G179="",H179="",I179="",J179="",K179="",L179="",M179="",N179="",O179="",W179="",X179="",COUNTIF($A$2:$A$301,A179)&gt;1,COUNTIF($D$2:$D$301,D179)&gt;1,ISNA(MATCH(B179,Lists!$A$2:$A$12,0)),ISNA(MATCH(C179,Lists!$B$2:$B$9,0)),ISNA(MATCH(I179,Lists!$C$2:$C$5,0)),ISNA(MATCH(L179,Lists!$D$2:$D$10,0)),ISNA(MATCH(W179,Lists!$E$2:$E$3,0)),X179&lt;&gt;"Yes",K179&lt;&gt;LOWER(K179),ISNUMBER(SEARCH(" ",K179)),O179&lt;&gt;LOWER(O179),ISNUMBER(SEARCH(" ",O179)),AND(OR(B179="repair",B179="bridge"),P179=""),AND(OR(B179="repair",B179="bridge"),Q179=""),AND(U179&lt;&gt;"",V179=""),AND(U179&lt;&gt;"",NOT(OR(RIGHT(LOWER(U179),5)=".webp",RIGHT(LOWER(U179),4)=".png",RIGHT(LOWER(U179),4)=".jpg",RIGHT(LOWER(U179),5)=".jpeg")))),"Needs Fix",IF(OR(LEN(J179)&lt;40,Z179&lt;&gt;"OK",AB179&lt;&gt;"OK",R179="",AND(OR(B179="easyBoss",B179="mediumBoss",B179="finalBoss",B179="legendaryBoss"),W179&lt;&gt;"Yes")),"Warning","Ready")))</f>
        <v/>
      </c>
      <c r="AD179" s="11" t="str">
        <f>IF(AC179="","",IF(AC179="Ready","Ready",IF(A179="","Missing QuestionID; ","")&amp;IF(B179="","Missing Pool; ",IF(ISNA(MATCH(B179,Lists!$A$2:$A$12,0)),"Invalid Pool; ",""))&amp;IF(C179="","Missing Difficulty; ",IF(ISNA(MATCH(C179,Lists!$B$2:$B$9,0)),"Invalid Difficulty; ",""))&amp;IF(D179="","Missing QuestionText; ","")&amp;IF(E179="","Missing OptionA; ","")&amp;IF(F179="","Missing OptionB; ","")&amp;IF(G179="","Missing OptionC; ","")&amp;IF(H179="","Missing OptionD; ","")&amp;IF(I179="","Missing CorrectAnswer; ",IF(ISNA(MATCH(I179,Lists!$C$2:$C$5,0)),"CorrectAnswer must be A, B, C, or D; ",""))&amp;IF(J179="","Missing Feedback; ",IF(LEN(J179)&lt;40,"Feedback may be too short; ",""))&amp;IF(K179="","Missing Tag; ",IF(OR(K179&lt;&gt;LOWER(K179),ISNUMBER(SEARCH(" ",K179))),"Tag must be lowercase with no spaces; ",""))&amp;IF(L179="","Missing Type; ",IF(ISNA(MATCH(L179,Lists!$D$2:$D$10,0)),"Invalid Type; ",""))&amp;IF(M179="","Missing Objective; ","")&amp;IF(N179="","Missing ObjectiveLabel; ","")&amp;IF(O179="","Missing PrimarySkill; ",IF(OR(O179&lt;&gt;LOWER(O179),ISNUMBER(SEARCH(" ",O179))),"PrimarySkill must be lowercase with no spaces; ",""))&amp;IF(AND(OR(B179="repair",B179="bridge"),P179=""),"Repair/Bridge item needs RepairSkill; ","")&amp;IF(AND(OR(B179="repair",B179="bridge"),Q179=""),"Repair/Bridge item needs CommonError; ","")&amp;IF(R179="","ConceptCluster recommended; ","")&amp;IF(AND(U179&lt;&gt;"",V179=""),"ImageAccessibilityNote required when ImageFile is used; ","")&amp;IF(AND(U179&lt;&gt;"",NOT(OR(RIGHT(LOWER(U179),5)=".webp",RIGHT(LOWER(U179),4)=".png",RIGHT(LOWER(U179),4)=".jpg",RIGHT(LOWER(U179),5)=".jpeg"))),"Invalid image extension; ","")&amp;IF(W179="","Missing BossEligible; ",IF(ISNA(MATCH(W179,Lists!$E$2:$E$3,0)),"BossEligible must be Yes or No; ",""))&amp;IF(X179&lt;&gt;"Yes","Correct answer has not been verified; ","")&amp;IF(AA179&lt;&gt;"OK",AA179&amp;"; ","")&amp;IF(AB179&lt;&gt;"OK",AB179&amp;"; ","")&amp;IF(Z179&lt;&gt;"OK",Z179&amp;"; ","")&amp;IF(AND(OR(B179="easyBoss",B179="mediumBoss",B179="finalBoss",B179="legendaryBoss"),W179&lt;&gt;"Yes"),"Boss-pool item should be BossEligible = Yes; ","")))</f>
        <v/>
      </c>
      <c r="AE179" s="11" t="str">
        <f t="shared" si="11"/>
        <v/>
      </c>
    </row>
    <row r="180" spans="1:31" ht="45" customHeight="1">
      <c r="A180" s="15"/>
      <c r="B180" s="15"/>
      <c r="C180" s="15"/>
      <c r="D180" s="12"/>
      <c r="E180" s="12"/>
      <c r="F180" s="12"/>
      <c r="G180" s="12"/>
      <c r="H180" s="12"/>
      <c r="I180" s="15"/>
      <c r="J180" s="12"/>
      <c r="K180" s="12"/>
      <c r="L180" s="12"/>
      <c r="M180" s="12"/>
      <c r="N180" s="12"/>
      <c r="O180" s="13"/>
      <c r="P180" s="13"/>
      <c r="Q180" s="13"/>
      <c r="R180" s="13"/>
      <c r="S180" s="13"/>
      <c r="T180" s="13"/>
      <c r="U180" s="14"/>
      <c r="V180" s="14"/>
      <c r="W180" s="16"/>
      <c r="X180" s="16"/>
      <c r="Y180" s="14"/>
      <c r="Z180" s="17" t="str">
        <f t="shared" si="8"/>
        <v/>
      </c>
      <c r="AA180" s="17" t="str">
        <f t="shared" si="9"/>
        <v/>
      </c>
      <c r="AB180" s="17" t="str">
        <f t="shared" si="10"/>
        <v/>
      </c>
      <c r="AC180" s="17" t="str">
        <f>IF(COUNTA(A180:Y180)=0,"",IF(OR(A180="",B180="",C180="",D180="",E180="",F180="",G180="",H180="",I180="",J180="",K180="",L180="",M180="",N180="",O180="",W180="",X180="",COUNTIF($A$2:$A$301,A180)&gt;1,COUNTIF($D$2:$D$301,D180)&gt;1,ISNA(MATCH(B180,Lists!$A$2:$A$12,0)),ISNA(MATCH(C180,Lists!$B$2:$B$9,0)),ISNA(MATCH(I180,Lists!$C$2:$C$5,0)),ISNA(MATCH(L180,Lists!$D$2:$D$10,0)),ISNA(MATCH(W180,Lists!$E$2:$E$3,0)),X180&lt;&gt;"Yes",K180&lt;&gt;LOWER(K180),ISNUMBER(SEARCH(" ",K180)),O180&lt;&gt;LOWER(O180),ISNUMBER(SEARCH(" ",O180)),AND(OR(B180="repair",B180="bridge"),P180=""),AND(OR(B180="repair",B180="bridge"),Q180=""),AND(U180&lt;&gt;"",V180=""),AND(U180&lt;&gt;"",NOT(OR(RIGHT(LOWER(U180),5)=".webp",RIGHT(LOWER(U180),4)=".png",RIGHT(LOWER(U180),4)=".jpg",RIGHT(LOWER(U180),5)=".jpeg")))),"Needs Fix",IF(OR(LEN(J180)&lt;40,Z180&lt;&gt;"OK",AB180&lt;&gt;"OK",R180="",AND(OR(B180="easyBoss",B180="mediumBoss",B180="finalBoss",B180="legendaryBoss"),W180&lt;&gt;"Yes")),"Warning","Ready")))</f>
        <v/>
      </c>
      <c r="AD180" s="11" t="str">
        <f>IF(AC180="","",IF(AC180="Ready","Ready",IF(A180="","Missing QuestionID; ","")&amp;IF(B180="","Missing Pool; ",IF(ISNA(MATCH(B180,Lists!$A$2:$A$12,0)),"Invalid Pool; ",""))&amp;IF(C180="","Missing Difficulty; ",IF(ISNA(MATCH(C180,Lists!$B$2:$B$9,0)),"Invalid Difficulty; ",""))&amp;IF(D180="","Missing QuestionText; ","")&amp;IF(E180="","Missing OptionA; ","")&amp;IF(F180="","Missing OptionB; ","")&amp;IF(G180="","Missing OptionC; ","")&amp;IF(H180="","Missing OptionD; ","")&amp;IF(I180="","Missing CorrectAnswer; ",IF(ISNA(MATCH(I180,Lists!$C$2:$C$5,0)),"CorrectAnswer must be A, B, C, or D; ",""))&amp;IF(J180="","Missing Feedback; ",IF(LEN(J180)&lt;40,"Feedback may be too short; ",""))&amp;IF(K180="","Missing Tag; ",IF(OR(K180&lt;&gt;LOWER(K180),ISNUMBER(SEARCH(" ",K180))),"Tag must be lowercase with no spaces; ",""))&amp;IF(L180="","Missing Type; ",IF(ISNA(MATCH(L180,Lists!$D$2:$D$10,0)),"Invalid Type; ",""))&amp;IF(M180="","Missing Objective; ","")&amp;IF(N180="","Missing ObjectiveLabel; ","")&amp;IF(O180="","Missing PrimarySkill; ",IF(OR(O180&lt;&gt;LOWER(O180),ISNUMBER(SEARCH(" ",O180))),"PrimarySkill must be lowercase with no spaces; ",""))&amp;IF(AND(OR(B180="repair",B180="bridge"),P180=""),"Repair/Bridge item needs RepairSkill; ","")&amp;IF(AND(OR(B180="repair",B180="bridge"),Q180=""),"Repair/Bridge item needs CommonError; ","")&amp;IF(R180="","ConceptCluster recommended; ","")&amp;IF(AND(U180&lt;&gt;"",V180=""),"ImageAccessibilityNote required when ImageFile is used; ","")&amp;IF(AND(U180&lt;&gt;"",NOT(OR(RIGHT(LOWER(U180),5)=".webp",RIGHT(LOWER(U180),4)=".png",RIGHT(LOWER(U180),4)=".jpg",RIGHT(LOWER(U180),5)=".jpeg"))),"Invalid image extension; ","")&amp;IF(W180="","Missing BossEligible; ",IF(ISNA(MATCH(W180,Lists!$E$2:$E$3,0)),"BossEligible must be Yes or No; ",""))&amp;IF(X180&lt;&gt;"Yes","Correct answer has not been verified; ","")&amp;IF(AA180&lt;&gt;"OK",AA180&amp;"; ","")&amp;IF(AB180&lt;&gt;"OK",AB180&amp;"; ","")&amp;IF(Z180&lt;&gt;"OK",Z180&amp;"; ","")&amp;IF(AND(OR(B180="easyBoss",B180="mediumBoss",B180="finalBoss",B180="legendaryBoss"),W180&lt;&gt;"Yes"),"Boss-pool item should be BossEligible = Yes; ","")))</f>
        <v/>
      </c>
      <c r="AE180" s="11" t="str">
        <f t="shared" si="11"/>
        <v/>
      </c>
    </row>
    <row r="181" spans="1:31" ht="45" customHeight="1">
      <c r="A181" s="15"/>
      <c r="B181" s="15"/>
      <c r="C181" s="15"/>
      <c r="D181" s="12"/>
      <c r="E181" s="12"/>
      <c r="F181" s="12"/>
      <c r="G181" s="12"/>
      <c r="H181" s="12"/>
      <c r="I181" s="15"/>
      <c r="J181" s="12"/>
      <c r="K181" s="12"/>
      <c r="L181" s="12"/>
      <c r="M181" s="12"/>
      <c r="N181" s="12"/>
      <c r="O181" s="13"/>
      <c r="P181" s="13"/>
      <c r="Q181" s="13"/>
      <c r="R181" s="13"/>
      <c r="S181" s="13"/>
      <c r="T181" s="13"/>
      <c r="U181" s="14"/>
      <c r="V181" s="14"/>
      <c r="W181" s="16"/>
      <c r="X181" s="16"/>
      <c r="Y181" s="14"/>
      <c r="Z181" s="17" t="str">
        <f t="shared" si="8"/>
        <v/>
      </c>
      <c r="AA181" s="17" t="str">
        <f t="shared" si="9"/>
        <v/>
      </c>
      <c r="AB181" s="17" t="str">
        <f t="shared" si="10"/>
        <v/>
      </c>
      <c r="AC181" s="17" t="str">
        <f>IF(COUNTA(A181:Y181)=0,"",IF(OR(A181="",B181="",C181="",D181="",E181="",F181="",G181="",H181="",I181="",J181="",K181="",L181="",M181="",N181="",O181="",W181="",X181="",COUNTIF($A$2:$A$301,A181)&gt;1,COUNTIF($D$2:$D$301,D181)&gt;1,ISNA(MATCH(B181,Lists!$A$2:$A$12,0)),ISNA(MATCH(C181,Lists!$B$2:$B$9,0)),ISNA(MATCH(I181,Lists!$C$2:$C$5,0)),ISNA(MATCH(L181,Lists!$D$2:$D$10,0)),ISNA(MATCH(W181,Lists!$E$2:$E$3,0)),X181&lt;&gt;"Yes",K181&lt;&gt;LOWER(K181),ISNUMBER(SEARCH(" ",K181)),O181&lt;&gt;LOWER(O181),ISNUMBER(SEARCH(" ",O181)),AND(OR(B181="repair",B181="bridge"),P181=""),AND(OR(B181="repair",B181="bridge"),Q181=""),AND(U181&lt;&gt;"",V181=""),AND(U181&lt;&gt;"",NOT(OR(RIGHT(LOWER(U181),5)=".webp",RIGHT(LOWER(U181),4)=".png",RIGHT(LOWER(U181),4)=".jpg",RIGHT(LOWER(U181),5)=".jpeg")))),"Needs Fix",IF(OR(LEN(J181)&lt;40,Z181&lt;&gt;"OK",AB181&lt;&gt;"OK",R181="",AND(OR(B181="easyBoss",B181="mediumBoss",B181="finalBoss",B181="legendaryBoss"),W181&lt;&gt;"Yes")),"Warning","Ready")))</f>
        <v/>
      </c>
      <c r="AD181" s="11" t="str">
        <f>IF(AC181="","",IF(AC181="Ready","Ready",IF(A181="","Missing QuestionID; ","")&amp;IF(B181="","Missing Pool; ",IF(ISNA(MATCH(B181,Lists!$A$2:$A$12,0)),"Invalid Pool; ",""))&amp;IF(C181="","Missing Difficulty; ",IF(ISNA(MATCH(C181,Lists!$B$2:$B$9,0)),"Invalid Difficulty; ",""))&amp;IF(D181="","Missing QuestionText; ","")&amp;IF(E181="","Missing OptionA; ","")&amp;IF(F181="","Missing OptionB; ","")&amp;IF(G181="","Missing OptionC; ","")&amp;IF(H181="","Missing OptionD; ","")&amp;IF(I181="","Missing CorrectAnswer; ",IF(ISNA(MATCH(I181,Lists!$C$2:$C$5,0)),"CorrectAnswer must be A, B, C, or D; ",""))&amp;IF(J181="","Missing Feedback; ",IF(LEN(J181)&lt;40,"Feedback may be too short; ",""))&amp;IF(K181="","Missing Tag; ",IF(OR(K181&lt;&gt;LOWER(K181),ISNUMBER(SEARCH(" ",K181))),"Tag must be lowercase with no spaces; ",""))&amp;IF(L181="","Missing Type; ",IF(ISNA(MATCH(L181,Lists!$D$2:$D$10,0)),"Invalid Type; ",""))&amp;IF(M181="","Missing Objective; ","")&amp;IF(N181="","Missing ObjectiveLabel; ","")&amp;IF(O181="","Missing PrimarySkill; ",IF(OR(O181&lt;&gt;LOWER(O181),ISNUMBER(SEARCH(" ",O181))),"PrimarySkill must be lowercase with no spaces; ",""))&amp;IF(AND(OR(B181="repair",B181="bridge"),P181=""),"Repair/Bridge item needs RepairSkill; ","")&amp;IF(AND(OR(B181="repair",B181="bridge"),Q181=""),"Repair/Bridge item needs CommonError; ","")&amp;IF(R181="","ConceptCluster recommended; ","")&amp;IF(AND(U181&lt;&gt;"",V181=""),"ImageAccessibilityNote required when ImageFile is used; ","")&amp;IF(AND(U181&lt;&gt;"",NOT(OR(RIGHT(LOWER(U181),5)=".webp",RIGHT(LOWER(U181),4)=".png",RIGHT(LOWER(U181),4)=".jpg",RIGHT(LOWER(U181),5)=".jpeg"))),"Invalid image extension; ","")&amp;IF(W181="","Missing BossEligible; ",IF(ISNA(MATCH(W181,Lists!$E$2:$E$3,0)),"BossEligible must be Yes or No; ",""))&amp;IF(X181&lt;&gt;"Yes","Correct answer has not been verified; ","")&amp;IF(AA181&lt;&gt;"OK",AA181&amp;"; ","")&amp;IF(AB181&lt;&gt;"OK",AB181&amp;"; ","")&amp;IF(Z181&lt;&gt;"OK",Z181&amp;"; ","")&amp;IF(AND(OR(B181="easyBoss",B181="mediumBoss",B181="finalBoss",B181="legendaryBoss"),W181&lt;&gt;"Yes"),"Boss-pool item should be BossEligible = Yes; ","")))</f>
        <v/>
      </c>
      <c r="AE181" s="11" t="str">
        <f t="shared" si="11"/>
        <v/>
      </c>
    </row>
    <row r="182" spans="1:31" ht="45" customHeight="1">
      <c r="A182" s="15"/>
      <c r="B182" s="15"/>
      <c r="C182" s="15"/>
      <c r="D182" s="12"/>
      <c r="E182" s="12"/>
      <c r="F182" s="12"/>
      <c r="G182" s="12"/>
      <c r="H182" s="12"/>
      <c r="I182" s="15"/>
      <c r="J182" s="12"/>
      <c r="K182" s="12"/>
      <c r="L182" s="12"/>
      <c r="M182" s="12"/>
      <c r="N182" s="12"/>
      <c r="O182" s="13"/>
      <c r="P182" s="13"/>
      <c r="Q182" s="13"/>
      <c r="R182" s="13"/>
      <c r="S182" s="13"/>
      <c r="T182" s="13"/>
      <c r="U182" s="14"/>
      <c r="V182" s="14"/>
      <c r="W182" s="16"/>
      <c r="X182" s="16"/>
      <c r="Y182" s="14"/>
      <c r="Z182" s="17" t="str">
        <f t="shared" si="8"/>
        <v/>
      </c>
      <c r="AA182" s="17" t="str">
        <f t="shared" si="9"/>
        <v/>
      </c>
      <c r="AB182" s="17" t="str">
        <f t="shared" si="10"/>
        <v/>
      </c>
      <c r="AC182" s="17" t="str">
        <f>IF(COUNTA(A182:Y182)=0,"",IF(OR(A182="",B182="",C182="",D182="",E182="",F182="",G182="",H182="",I182="",J182="",K182="",L182="",M182="",N182="",O182="",W182="",X182="",COUNTIF($A$2:$A$301,A182)&gt;1,COUNTIF($D$2:$D$301,D182)&gt;1,ISNA(MATCH(B182,Lists!$A$2:$A$12,0)),ISNA(MATCH(C182,Lists!$B$2:$B$9,0)),ISNA(MATCH(I182,Lists!$C$2:$C$5,0)),ISNA(MATCH(L182,Lists!$D$2:$D$10,0)),ISNA(MATCH(W182,Lists!$E$2:$E$3,0)),X182&lt;&gt;"Yes",K182&lt;&gt;LOWER(K182),ISNUMBER(SEARCH(" ",K182)),O182&lt;&gt;LOWER(O182),ISNUMBER(SEARCH(" ",O182)),AND(OR(B182="repair",B182="bridge"),P182=""),AND(OR(B182="repair",B182="bridge"),Q182=""),AND(U182&lt;&gt;"",V182=""),AND(U182&lt;&gt;"",NOT(OR(RIGHT(LOWER(U182),5)=".webp",RIGHT(LOWER(U182),4)=".png",RIGHT(LOWER(U182),4)=".jpg",RIGHT(LOWER(U182),5)=".jpeg")))),"Needs Fix",IF(OR(LEN(J182)&lt;40,Z182&lt;&gt;"OK",AB182&lt;&gt;"OK",R182="",AND(OR(B182="easyBoss",B182="mediumBoss",B182="finalBoss",B182="legendaryBoss"),W182&lt;&gt;"Yes")),"Warning","Ready")))</f>
        <v/>
      </c>
      <c r="AD182" s="11" t="str">
        <f>IF(AC182="","",IF(AC182="Ready","Ready",IF(A182="","Missing QuestionID; ","")&amp;IF(B182="","Missing Pool; ",IF(ISNA(MATCH(B182,Lists!$A$2:$A$12,0)),"Invalid Pool; ",""))&amp;IF(C182="","Missing Difficulty; ",IF(ISNA(MATCH(C182,Lists!$B$2:$B$9,0)),"Invalid Difficulty; ",""))&amp;IF(D182="","Missing QuestionText; ","")&amp;IF(E182="","Missing OptionA; ","")&amp;IF(F182="","Missing OptionB; ","")&amp;IF(G182="","Missing OptionC; ","")&amp;IF(H182="","Missing OptionD; ","")&amp;IF(I182="","Missing CorrectAnswer; ",IF(ISNA(MATCH(I182,Lists!$C$2:$C$5,0)),"CorrectAnswer must be A, B, C, or D; ",""))&amp;IF(J182="","Missing Feedback; ",IF(LEN(J182)&lt;40,"Feedback may be too short; ",""))&amp;IF(K182="","Missing Tag; ",IF(OR(K182&lt;&gt;LOWER(K182),ISNUMBER(SEARCH(" ",K182))),"Tag must be lowercase with no spaces; ",""))&amp;IF(L182="","Missing Type; ",IF(ISNA(MATCH(L182,Lists!$D$2:$D$10,0)),"Invalid Type; ",""))&amp;IF(M182="","Missing Objective; ","")&amp;IF(N182="","Missing ObjectiveLabel; ","")&amp;IF(O182="","Missing PrimarySkill; ",IF(OR(O182&lt;&gt;LOWER(O182),ISNUMBER(SEARCH(" ",O182))),"PrimarySkill must be lowercase with no spaces; ",""))&amp;IF(AND(OR(B182="repair",B182="bridge"),P182=""),"Repair/Bridge item needs RepairSkill; ","")&amp;IF(AND(OR(B182="repair",B182="bridge"),Q182=""),"Repair/Bridge item needs CommonError; ","")&amp;IF(R182="","ConceptCluster recommended; ","")&amp;IF(AND(U182&lt;&gt;"",V182=""),"ImageAccessibilityNote required when ImageFile is used; ","")&amp;IF(AND(U182&lt;&gt;"",NOT(OR(RIGHT(LOWER(U182),5)=".webp",RIGHT(LOWER(U182),4)=".png",RIGHT(LOWER(U182),4)=".jpg",RIGHT(LOWER(U182),5)=".jpeg"))),"Invalid image extension; ","")&amp;IF(W182="","Missing BossEligible; ",IF(ISNA(MATCH(W182,Lists!$E$2:$E$3,0)),"BossEligible must be Yes or No; ",""))&amp;IF(X182&lt;&gt;"Yes","Correct answer has not been verified; ","")&amp;IF(AA182&lt;&gt;"OK",AA182&amp;"; ","")&amp;IF(AB182&lt;&gt;"OK",AB182&amp;"; ","")&amp;IF(Z182&lt;&gt;"OK",Z182&amp;"; ","")&amp;IF(AND(OR(B182="easyBoss",B182="mediumBoss",B182="finalBoss",B182="legendaryBoss"),W182&lt;&gt;"Yes"),"Boss-pool item should be BossEligible = Yes; ","")))</f>
        <v/>
      </c>
      <c r="AE182" s="11" t="str">
        <f t="shared" si="11"/>
        <v/>
      </c>
    </row>
    <row r="183" spans="1:31" ht="45" customHeight="1">
      <c r="A183" s="15"/>
      <c r="B183" s="15"/>
      <c r="C183" s="15"/>
      <c r="D183" s="12"/>
      <c r="E183" s="12"/>
      <c r="F183" s="12"/>
      <c r="G183" s="12"/>
      <c r="H183" s="12"/>
      <c r="I183" s="15"/>
      <c r="J183" s="12"/>
      <c r="K183" s="12"/>
      <c r="L183" s="12"/>
      <c r="M183" s="12"/>
      <c r="N183" s="12"/>
      <c r="O183" s="13"/>
      <c r="P183" s="13"/>
      <c r="Q183" s="13"/>
      <c r="R183" s="13"/>
      <c r="S183" s="13"/>
      <c r="T183" s="13"/>
      <c r="U183" s="14"/>
      <c r="V183" s="14"/>
      <c r="W183" s="16"/>
      <c r="X183" s="16"/>
      <c r="Y183" s="14"/>
      <c r="Z183" s="17" t="str">
        <f t="shared" si="8"/>
        <v/>
      </c>
      <c r="AA183" s="17" t="str">
        <f t="shared" si="9"/>
        <v/>
      </c>
      <c r="AB183" s="17" t="str">
        <f t="shared" si="10"/>
        <v/>
      </c>
      <c r="AC183" s="17" t="str">
        <f>IF(COUNTA(A183:Y183)=0,"",IF(OR(A183="",B183="",C183="",D183="",E183="",F183="",G183="",H183="",I183="",J183="",K183="",L183="",M183="",N183="",O183="",W183="",X183="",COUNTIF($A$2:$A$301,A183)&gt;1,COUNTIF($D$2:$D$301,D183)&gt;1,ISNA(MATCH(B183,Lists!$A$2:$A$12,0)),ISNA(MATCH(C183,Lists!$B$2:$B$9,0)),ISNA(MATCH(I183,Lists!$C$2:$C$5,0)),ISNA(MATCH(L183,Lists!$D$2:$D$10,0)),ISNA(MATCH(W183,Lists!$E$2:$E$3,0)),X183&lt;&gt;"Yes",K183&lt;&gt;LOWER(K183),ISNUMBER(SEARCH(" ",K183)),O183&lt;&gt;LOWER(O183),ISNUMBER(SEARCH(" ",O183)),AND(OR(B183="repair",B183="bridge"),P183=""),AND(OR(B183="repair",B183="bridge"),Q183=""),AND(U183&lt;&gt;"",V183=""),AND(U183&lt;&gt;"",NOT(OR(RIGHT(LOWER(U183),5)=".webp",RIGHT(LOWER(U183),4)=".png",RIGHT(LOWER(U183),4)=".jpg",RIGHT(LOWER(U183),5)=".jpeg")))),"Needs Fix",IF(OR(LEN(J183)&lt;40,Z183&lt;&gt;"OK",AB183&lt;&gt;"OK",R183="",AND(OR(B183="easyBoss",B183="mediumBoss",B183="finalBoss",B183="legendaryBoss"),W183&lt;&gt;"Yes")),"Warning","Ready")))</f>
        <v/>
      </c>
      <c r="AD183" s="11" t="str">
        <f>IF(AC183="","",IF(AC183="Ready","Ready",IF(A183="","Missing QuestionID; ","")&amp;IF(B183="","Missing Pool; ",IF(ISNA(MATCH(B183,Lists!$A$2:$A$12,0)),"Invalid Pool; ",""))&amp;IF(C183="","Missing Difficulty; ",IF(ISNA(MATCH(C183,Lists!$B$2:$B$9,0)),"Invalid Difficulty; ",""))&amp;IF(D183="","Missing QuestionText; ","")&amp;IF(E183="","Missing OptionA; ","")&amp;IF(F183="","Missing OptionB; ","")&amp;IF(G183="","Missing OptionC; ","")&amp;IF(H183="","Missing OptionD; ","")&amp;IF(I183="","Missing CorrectAnswer; ",IF(ISNA(MATCH(I183,Lists!$C$2:$C$5,0)),"CorrectAnswer must be A, B, C, or D; ",""))&amp;IF(J183="","Missing Feedback; ",IF(LEN(J183)&lt;40,"Feedback may be too short; ",""))&amp;IF(K183="","Missing Tag; ",IF(OR(K183&lt;&gt;LOWER(K183),ISNUMBER(SEARCH(" ",K183))),"Tag must be lowercase with no spaces; ",""))&amp;IF(L183="","Missing Type; ",IF(ISNA(MATCH(L183,Lists!$D$2:$D$10,0)),"Invalid Type; ",""))&amp;IF(M183="","Missing Objective; ","")&amp;IF(N183="","Missing ObjectiveLabel; ","")&amp;IF(O183="","Missing PrimarySkill; ",IF(OR(O183&lt;&gt;LOWER(O183),ISNUMBER(SEARCH(" ",O183))),"PrimarySkill must be lowercase with no spaces; ",""))&amp;IF(AND(OR(B183="repair",B183="bridge"),P183=""),"Repair/Bridge item needs RepairSkill; ","")&amp;IF(AND(OR(B183="repair",B183="bridge"),Q183=""),"Repair/Bridge item needs CommonError; ","")&amp;IF(R183="","ConceptCluster recommended; ","")&amp;IF(AND(U183&lt;&gt;"",V183=""),"ImageAccessibilityNote required when ImageFile is used; ","")&amp;IF(AND(U183&lt;&gt;"",NOT(OR(RIGHT(LOWER(U183),5)=".webp",RIGHT(LOWER(U183),4)=".png",RIGHT(LOWER(U183),4)=".jpg",RIGHT(LOWER(U183),5)=".jpeg"))),"Invalid image extension; ","")&amp;IF(W183="","Missing BossEligible; ",IF(ISNA(MATCH(W183,Lists!$E$2:$E$3,0)),"BossEligible must be Yes or No; ",""))&amp;IF(X183&lt;&gt;"Yes","Correct answer has not been verified; ","")&amp;IF(AA183&lt;&gt;"OK",AA183&amp;"; ","")&amp;IF(AB183&lt;&gt;"OK",AB183&amp;"; ","")&amp;IF(Z183&lt;&gt;"OK",Z183&amp;"; ","")&amp;IF(AND(OR(B183="easyBoss",B183="mediumBoss",B183="finalBoss",B183="legendaryBoss"),W183&lt;&gt;"Yes"),"Boss-pool item should be BossEligible = Yes; ","")))</f>
        <v/>
      </c>
      <c r="AE183" s="11" t="str">
        <f t="shared" si="11"/>
        <v/>
      </c>
    </row>
    <row r="184" spans="1:31" ht="45" customHeight="1">
      <c r="A184" s="15"/>
      <c r="B184" s="15"/>
      <c r="C184" s="15"/>
      <c r="D184" s="12"/>
      <c r="E184" s="12"/>
      <c r="F184" s="12"/>
      <c r="G184" s="12"/>
      <c r="H184" s="12"/>
      <c r="I184" s="15"/>
      <c r="J184" s="12"/>
      <c r="K184" s="12"/>
      <c r="L184" s="12"/>
      <c r="M184" s="12"/>
      <c r="N184" s="12"/>
      <c r="O184" s="13"/>
      <c r="P184" s="13"/>
      <c r="Q184" s="13"/>
      <c r="R184" s="13"/>
      <c r="S184" s="13"/>
      <c r="T184" s="13"/>
      <c r="U184" s="14"/>
      <c r="V184" s="14"/>
      <c r="W184" s="16"/>
      <c r="X184" s="16"/>
      <c r="Y184" s="14"/>
      <c r="Z184" s="17" t="str">
        <f t="shared" si="8"/>
        <v/>
      </c>
      <c r="AA184" s="17" t="str">
        <f t="shared" si="9"/>
        <v/>
      </c>
      <c r="AB184" s="17" t="str">
        <f t="shared" si="10"/>
        <v/>
      </c>
      <c r="AC184" s="17" t="str">
        <f>IF(COUNTA(A184:Y184)=0,"",IF(OR(A184="",B184="",C184="",D184="",E184="",F184="",G184="",H184="",I184="",J184="",K184="",L184="",M184="",N184="",O184="",W184="",X184="",COUNTIF($A$2:$A$301,A184)&gt;1,COUNTIF($D$2:$D$301,D184)&gt;1,ISNA(MATCH(B184,Lists!$A$2:$A$12,0)),ISNA(MATCH(C184,Lists!$B$2:$B$9,0)),ISNA(MATCH(I184,Lists!$C$2:$C$5,0)),ISNA(MATCH(L184,Lists!$D$2:$D$10,0)),ISNA(MATCH(W184,Lists!$E$2:$E$3,0)),X184&lt;&gt;"Yes",K184&lt;&gt;LOWER(K184),ISNUMBER(SEARCH(" ",K184)),O184&lt;&gt;LOWER(O184),ISNUMBER(SEARCH(" ",O184)),AND(OR(B184="repair",B184="bridge"),P184=""),AND(OR(B184="repair",B184="bridge"),Q184=""),AND(U184&lt;&gt;"",V184=""),AND(U184&lt;&gt;"",NOT(OR(RIGHT(LOWER(U184),5)=".webp",RIGHT(LOWER(U184),4)=".png",RIGHT(LOWER(U184),4)=".jpg",RIGHT(LOWER(U184),5)=".jpeg")))),"Needs Fix",IF(OR(LEN(J184)&lt;40,Z184&lt;&gt;"OK",AB184&lt;&gt;"OK",R184="",AND(OR(B184="easyBoss",B184="mediumBoss",B184="finalBoss",B184="legendaryBoss"),W184&lt;&gt;"Yes")),"Warning","Ready")))</f>
        <v/>
      </c>
      <c r="AD184" s="11" t="str">
        <f>IF(AC184="","",IF(AC184="Ready","Ready",IF(A184="","Missing QuestionID; ","")&amp;IF(B184="","Missing Pool; ",IF(ISNA(MATCH(B184,Lists!$A$2:$A$12,0)),"Invalid Pool; ",""))&amp;IF(C184="","Missing Difficulty; ",IF(ISNA(MATCH(C184,Lists!$B$2:$B$9,0)),"Invalid Difficulty; ",""))&amp;IF(D184="","Missing QuestionText; ","")&amp;IF(E184="","Missing OptionA; ","")&amp;IF(F184="","Missing OptionB; ","")&amp;IF(G184="","Missing OptionC; ","")&amp;IF(H184="","Missing OptionD; ","")&amp;IF(I184="","Missing CorrectAnswer; ",IF(ISNA(MATCH(I184,Lists!$C$2:$C$5,0)),"CorrectAnswer must be A, B, C, or D; ",""))&amp;IF(J184="","Missing Feedback; ",IF(LEN(J184)&lt;40,"Feedback may be too short; ",""))&amp;IF(K184="","Missing Tag; ",IF(OR(K184&lt;&gt;LOWER(K184),ISNUMBER(SEARCH(" ",K184))),"Tag must be lowercase with no spaces; ",""))&amp;IF(L184="","Missing Type; ",IF(ISNA(MATCH(L184,Lists!$D$2:$D$10,0)),"Invalid Type; ",""))&amp;IF(M184="","Missing Objective; ","")&amp;IF(N184="","Missing ObjectiveLabel; ","")&amp;IF(O184="","Missing PrimarySkill; ",IF(OR(O184&lt;&gt;LOWER(O184),ISNUMBER(SEARCH(" ",O184))),"PrimarySkill must be lowercase with no spaces; ",""))&amp;IF(AND(OR(B184="repair",B184="bridge"),P184=""),"Repair/Bridge item needs RepairSkill; ","")&amp;IF(AND(OR(B184="repair",B184="bridge"),Q184=""),"Repair/Bridge item needs CommonError; ","")&amp;IF(R184="","ConceptCluster recommended; ","")&amp;IF(AND(U184&lt;&gt;"",V184=""),"ImageAccessibilityNote required when ImageFile is used; ","")&amp;IF(AND(U184&lt;&gt;"",NOT(OR(RIGHT(LOWER(U184),5)=".webp",RIGHT(LOWER(U184),4)=".png",RIGHT(LOWER(U184),4)=".jpg",RIGHT(LOWER(U184),5)=".jpeg"))),"Invalid image extension; ","")&amp;IF(W184="","Missing BossEligible; ",IF(ISNA(MATCH(W184,Lists!$E$2:$E$3,0)),"BossEligible must be Yes or No; ",""))&amp;IF(X184&lt;&gt;"Yes","Correct answer has not been verified; ","")&amp;IF(AA184&lt;&gt;"OK",AA184&amp;"; ","")&amp;IF(AB184&lt;&gt;"OK",AB184&amp;"; ","")&amp;IF(Z184&lt;&gt;"OK",Z184&amp;"; ","")&amp;IF(AND(OR(B184="easyBoss",B184="mediumBoss",B184="finalBoss",B184="legendaryBoss"),W184&lt;&gt;"Yes"),"Boss-pool item should be BossEligible = Yes; ","")))</f>
        <v/>
      </c>
      <c r="AE184" s="11" t="str">
        <f t="shared" si="11"/>
        <v/>
      </c>
    </row>
    <row r="185" spans="1:31" ht="45" customHeight="1">
      <c r="A185" s="15"/>
      <c r="B185" s="15"/>
      <c r="C185" s="15"/>
      <c r="D185" s="12"/>
      <c r="E185" s="12"/>
      <c r="F185" s="12"/>
      <c r="G185" s="12"/>
      <c r="H185" s="12"/>
      <c r="I185" s="15"/>
      <c r="J185" s="12"/>
      <c r="K185" s="12"/>
      <c r="L185" s="12"/>
      <c r="M185" s="12"/>
      <c r="N185" s="12"/>
      <c r="O185" s="13"/>
      <c r="P185" s="13"/>
      <c r="Q185" s="13"/>
      <c r="R185" s="13"/>
      <c r="S185" s="13"/>
      <c r="T185" s="13"/>
      <c r="U185" s="14"/>
      <c r="V185" s="14"/>
      <c r="W185" s="16"/>
      <c r="X185" s="16"/>
      <c r="Y185" s="14"/>
      <c r="Z185" s="17" t="str">
        <f t="shared" si="8"/>
        <v/>
      </c>
      <c r="AA185" s="17" t="str">
        <f t="shared" si="9"/>
        <v/>
      </c>
      <c r="AB185" s="17" t="str">
        <f t="shared" si="10"/>
        <v/>
      </c>
      <c r="AC185" s="17" t="str">
        <f>IF(COUNTA(A185:Y185)=0,"",IF(OR(A185="",B185="",C185="",D185="",E185="",F185="",G185="",H185="",I185="",J185="",K185="",L185="",M185="",N185="",O185="",W185="",X185="",COUNTIF($A$2:$A$301,A185)&gt;1,COUNTIF($D$2:$D$301,D185)&gt;1,ISNA(MATCH(B185,Lists!$A$2:$A$12,0)),ISNA(MATCH(C185,Lists!$B$2:$B$9,0)),ISNA(MATCH(I185,Lists!$C$2:$C$5,0)),ISNA(MATCH(L185,Lists!$D$2:$D$10,0)),ISNA(MATCH(W185,Lists!$E$2:$E$3,0)),X185&lt;&gt;"Yes",K185&lt;&gt;LOWER(K185),ISNUMBER(SEARCH(" ",K185)),O185&lt;&gt;LOWER(O185),ISNUMBER(SEARCH(" ",O185)),AND(OR(B185="repair",B185="bridge"),P185=""),AND(OR(B185="repair",B185="bridge"),Q185=""),AND(U185&lt;&gt;"",V185=""),AND(U185&lt;&gt;"",NOT(OR(RIGHT(LOWER(U185),5)=".webp",RIGHT(LOWER(U185),4)=".png",RIGHT(LOWER(U185),4)=".jpg",RIGHT(LOWER(U185),5)=".jpeg")))),"Needs Fix",IF(OR(LEN(J185)&lt;40,Z185&lt;&gt;"OK",AB185&lt;&gt;"OK",R185="",AND(OR(B185="easyBoss",B185="mediumBoss",B185="finalBoss",B185="legendaryBoss"),W185&lt;&gt;"Yes")),"Warning","Ready")))</f>
        <v/>
      </c>
      <c r="AD185" s="11" t="str">
        <f>IF(AC185="","",IF(AC185="Ready","Ready",IF(A185="","Missing QuestionID; ","")&amp;IF(B185="","Missing Pool; ",IF(ISNA(MATCH(B185,Lists!$A$2:$A$12,0)),"Invalid Pool; ",""))&amp;IF(C185="","Missing Difficulty; ",IF(ISNA(MATCH(C185,Lists!$B$2:$B$9,0)),"Invalid Difficulty; ",""))&amp;IF(D185="","Missing QuestionText; ","")&amp;IF(E185="","Missing OptionA; ","")&amp;IF(F185="","Missing OptionB; ","")&amp;IF(G185="","Missing OptionC; ","")&amp;IF(H185="","Missing OptionD; ","")&amp;IF(I185="","Missing CorrectAnswer; ",IF(ISNA(MATCH(I185,Lists!$C$2:$C$5,0)),"CorrectAnswer must be A, B, C, or D; ",""))&amp;IF(J185="","Missing Feedback; ",IF(LEN(J185)&lt;40,"Feedback may be too short; ",""))&amp;IF(K185="","Missing Tag; ",IF(OR(K185&lt;&gt;LOWER(K185),ISNUMBER(SEARCH(" ",K185))),"Tag must be lowercase with no spaces; ",""))&amp;IF(L185="","Missing Type; ",IF(ISNA(MATCH(L185,Lists!$D$2:$D$10,0)),"Invalid Type; ",""))&amp;IF(M185="","Missing Objective; ","")&amp;IF(N185="","Missing ObjectiveLabel; ","")&amp;IF(O185="","Missing PrimarySkill; ",IF(OR(O185&lt;&gt;LOWER(O185),ISNUMBER(SEARCH(" ",O185))),"PrimarySkill must be lowercase with no spaces; ",""))&amp;IF(AND(OR(B185="repair",B185="bridge"),P185=""),"Repair/Bridge item needs RepairSkill; ","")&amp;IF(AND(OR(B185="repair",B185="bridge"),Q185=""),"Repair/Bridge item needs CommonError; ","")&amp;IF(R185="","ConceptCluster recommended; ","")&amp;IF(AND(U185&lt;&gt;"",V185=""),"ImageAccessibilityNote required when ImageFile is used; ","")&amp;IF(AND(U185&lt;&gt;"",NOT(OR(RIGHT(LOWER(U185),5)=".webp",RIGHT(LOWER(U185),4)=".png",RIGHT(LOWER(U185),4)=".jpg",RIGHT(LOWER(U185),5)=".jpeg"))),"Invalid image extension; ","")&amp;IF(W185="","Missing BossEligible; ",IF(ISNA(MATCH(W185,Lists!$E$2:$E$3,0)),"BossEligible must be Yes or No; ",""))&amp;IF(X185&lt;&gt;"Yes","Correct answer has not been verified; ","")&amp;IF(AA185&lt;&gt;"OK",AA185&amp;"; ","")&amp;IF(AB185&lt;&gt;"OK",AB185&amp;"; ","")&amp;IF(Z185&lt;&gt;"OK",Z185&amp;"; ","")&amp;IF(AND(OR(B185="easyBoss",B185="mediumBoss",B185="finalBoss",B185="legendaryBoss"),W185&lt;&gt;"Yes"),"Boss-pool item should be BossEligible = Yes; ","")))</f>
        <v/>
      </c>
      <c r="AE185" s="11" t="str">
        <f t="shared" si="11"/>
        <v/>
      </c>
    </row>
    <row r="186" spans="1:31" ht="45" customHeight="1">
      <c r="A186" s="15"/>
      <c r="B186" s="15"/>
      <c r="C186" s="15"/>
      <c r="D186" s="12"/>
      <c r="E186" s="12"/>
      <c r="F186" s="12"/>
      <c r="G186" s="12"/>
      <c r="H186" s="12"/>
      <c r="I186" s="15"/>
      <c r="J186" s="12"/>
      <c r="K186" s="12"/>
      <c r="L186" s="12"/>
      <c r="M186" s="12"/>
      <c r="N186" s="12"/>
      <c r="O186" s="13"/>
      <c r="P186" s="13"/>
      <c r="Q186" s="13"/>
      <c r="R186" s="13"/>
      <c r="S186" s="13"/>
      <c r="T186" s="13"/>
      <c r="U186" s="14"/>
      <c r="V186" s="14"/>
      <c r="W186" s="16"/>
      <c r="X186" s="16"/>
      <c r="Y186" s="14"/>
      <c r="Z186" s="17" t="str">
        <f t="shared" si="8"/>
        <v/>
      </c>
      <c r="AA186" s="17" t="str">
        <f t="shared" si="9"/>
        <v/>
      </c>
      <c r="AB186" s="17" t="str">
        <f t="shared" si="10"/>
        <v/>
      </c>
      <c r="AC186" s="17" t="str">
        <f>IF(COUNTA(A186:Y186)=0,"",IF(OR(A186="",B186="",C186="",D186="",E186="",F186="",G186="",H186="",I186="",J186="",K186="",L186="",M186="",N186="",O186="",W186="",X186="",COUNTIF($A$2:$A$301,A186)&gt;1,COUNTIF($D$2:$D$301,D186)&gt;1,ISNA(MATCH(B186,Lists!$A$2:$A$12,0)),ISNA(MATCH(C186,Lists!$B$2:$B$9,0)),ISNA(MATCH(I186,Lists!$C$2:$C$5,0)),ISNA(MATCH(L186,Lists!$D$2:$D$10,0)),ISNA(MATCH(W186,Lists!$E$2:$E$3,0)),X186&lt;&gt;"Yes",K186&lt;&gt;LOWER(K186),ISNUMBER(SEARCH(" ",K186)),O186&lt;&gt;LOWER(O186),ISNUMBER(SEARCH(" ",O186)),AND(OR(B186="repair",B186="bridge"),P186=""),AND(OR(B186="repair",B186="bridge"),Q186=""),AND(U186&lt;&gt;"",V186=""),AND(U186&lt;&gt;"",NOT(OR(RIGHT(LOWER(U186),5)=".webp",RIGHT(LOWER(U186),4)=".png",RIGHT(LOWER(U186),4)=".jpg",RIGHT(LOWER(U186),5)=".jpeg")))),"Needs Fix",IF(OR(LEN(J186)&lt;40,Z186&lt;&gt;"OK",AB186&lt;&gt;"OK",R186="",AND(OR(B186="easyBoss",B186="mediumBoss",B186="finalBoss",B186="legendaryBoss"),W186&lt;&gt;"Yes")),"Warning","Ready")))</f>
        <v/>
      </c>
      <c r="AD186" s="11" t="str">
        <f>IF(AC186="","",IF(AC186="Ready","Ready",IF(A186="","Missing QuestionID; ","")&amp;IF(B186="","Missing Pool; ",IF(ISNA(MATCH(B186,Lists!$A$2:$A$12,0)),"Invalid Pool; ",""))&amp;IF(C186="","Missing Difficulty; ",IF(ISNA(MATCH(C186,Lists!$B$2:$B$9,0)),"Invalid Difficulty; ",""))&amp;IF(D186="","Missing QuestionText; ","")&amp;IF(E186="","Missing OptionA; ","")&amp;IF(F186="","Missing OptionB; ","")&amp;IF(G186="","Missing OptionC; ","")&amp;IF(H186="","Missing OptionD; ","")&amp;IF(I186="","Missing CorrectAnswer; ",IF(ISNA(MATCH(I186,Lists!$C$2:$C$5,0)),"CorrectAnswer must be A, B, C, or D; ",""))&amp;IF(J186="","Missing Feedback; ",IF(LEN(J186)&lt;40,"Feedback may be too short; ",""))&amp;IF(K186="","Missing Tag; ",IF(OR(K186&lt;&gt;LOWER(K186),ISNUMBER(SEARCH(" ",K186))),"Tag must be lowercase with no spaces; ",""))&amp;IF(L186="","Missing Type; ",IF(ISNA(MATCH(L186,Lists!$D$2:$D$10,0)),"Invalid Type; ",""))&amp;IF(M186="","Missing Objective; ","")&amp;IF(N186="","Missing ObjectiveLabel; ","")&amp;IF(O186="","Missing PrimarySkill; ",IF(OR(O186&lt;&gt;LOWER(O186),ISNUMBER(SEARCH(" ",O186))),"PrimarySkill must be lowercase with no spaces; ",""))&amp;IF(AND(OR(B186="repair",B186="bridge"),P186=""),"Repair/Bridge item needs RepairSkill; ","")&amp;IF(AND(OR(B186="repair",B186="bridge"),Q186=""),"Repair/Bridge item needs CommonError; ","")&amp;IF(R186="","ConceptCluster recommended; ","")&amp;IF(AND(U186&lt;&gt;"",V186=""),"ImageAccessibilityNote required when ImageFile is used; ","")&amp;IF(AND(U186&lt;&gt;"",NOT(OR(RIGHT(LOWER(U186),5)=".webp",RIGHT(LOWER(U186),4)=".png",RIGHT(LOWER(U186),4)=".jpg",RIGHT(LOWER(U186),5)=".jpeg"))),"Invalid image extension; ","")&amp;IF(W186="","Missing BossEligible; ",IF(ISNA(MATCH(W186,Lists!$E$2:$E$3,0)),"BossEligible must be Yes or No; ",""))&amp;IF(X186&lt;&gt;"Yes","Correct answer has not been verified; ","")&amp;IF(AA186&lt;&gt;"OK",AA186&amp;"; ","")&amp;IF(AB186&lt;&gt;"OK",AB186&amp;"; ","")&amp;IF(Z186&lt;&gt;"OK",Z186&amp;"; ","")&amp;IF(AND(OR(B186="easyBoss",B186="mediumBoss",B186="finalBoss",B186="legendaryBoss"),W186&lt;&gt;"Yes"),"Boss-pool item should be BossEligible = Yes; ","")))</f>
        <v/>
      </c>
      <c r="AE186" s="11" t="str">
        <f t="shared" si="11"/>
        <v/>
      </c>
    </row>
    <row r="187" spans="1:31" ht="45" customHeight="1">
      <c r="A187" s="15"/>
      <c r="B187" s="15"/>
      <c r="C187" s="15"/>
      <c r="D187" s="12"/>
      <c r="E187" s="12"/>
      <c r="F187" s="12"/>
      <c r="G187" s="12"/>
      <c r="H187" s="12"/>
      <c r="I187" s="15"/>
      <c r="J187" s="12"/>
      <c r="K187" s="12"/>
      <c r="L187" s="12"/>
      <c r="M187" s="12"/>
      <c r="N187" s="12"/>
      <c r="O187" s="13"/>
      <c r="P187" s="13"/>
      <c r="Q187" s="13"/>
      <c r="R187" s="13"/>
      <c r="S187" s="13"/>
      <c r="T187" s="13"/>
      <c r="U187" s="14"/>
      <c r="V187" s="14"/>
      <c r="W187" s="16"/>
      <c r="X187" s="16"/>
      <c r="Y187" s="14"/>
      <c r="Z187" s="17" t="str">
        <f t="shared" si="8"/>
        <v/>
      </c>
      <c r="AA187" s="17" t="str">
        <f t="shared" si="9"/>
        <v/>
      </c>
      <c r="AB187" s="17" t="str">
        <f t="shared" si="10"/>
        <v/>
      </c>
      <c r="AC187" s="17" t="str">
        <f>IF(COUNTA(A187:Y187)=0,"",IF(OR(A187="",B187="",C187="",D187="",E187="",F187="",G187="",H187="",I187="",J187="",K187="",L187="",M187="",N187="",O187="",W187="",X187="",COUNTIF($A$2:$A$301,A187)&gt;1,COUNTIF($D$2:$D$301,D187)&gt;1,ISNA(MATCH(B187,Lists!$A$2:$A$12,0)),ISNA(MATCH(C187,Lists!$B$2:$B$9,0)),ISNA(MATCH(I187,Lists!$C$2:$C$5,0)),ISNA(MATCH(L187,Lists!$D$2:$D$10,0)),ISNA(MATCH(W187,Lists!$E$2:$E$3,0)),X187&lt;&gt;"Yes",K187&lt;&gt;LOWER(K187),ISNUMBER(SEARCH(" ",K187)),O187&lt;&gt;LOWER(O187),ISNUMBER(SEARCH(" ",O187)),AND(OR(B187="repair",B187="bridge"),P187=""),AND(OR(B187="repair",B187="bridge"),Q187=""),AND(U187&lt;&gt;"",V187=""),AND(U187&lt;&gt;"",NOT(OR(RIGHT(LOWER(U187),5)=".webp",RIGHT(LOWER(U187),4)=".png",RIGHT(LOWER(U187),4)=".jpg",RIGHT(LOWER(U187),5)=".jpeg")))),"Needs Fix",IF(OR(LEN(J187)&lt;40,Z187&lt;&gt;"OK",AB187&lt;&gt;"OK",R187="",AND(OR(B187="easyBoss",B187="mediumBoss",B187="finalBoss",B187="legendaryBoss"),W187&lt;&gt;"Yes")),"Warning","Ready")))</f>
        <v/>
      </c>
      <c r="AD187" s="11" t="str">
        <f>IF(AC187="","",IF(AC187="Ready","Ready",IF(A187="","Missing QuestionID; ","")&amp;IF(B187="","Missing Pool; ",IF(ISNA(MATCH(B187,Lists!$A$2:$A$12,0)),"Invalid Pool; ",""))&amp;IF(C187="","Missing Difficulty; ",IF(ISNA(MATCH(C187,Lists!$B$2:$B$9,0)),"Invalid Difficulty; ",""))&amp;IF(D187="","Missing QuestionText; ","")&amp;IF(E187="","Missing OptionA; ","")&amp;IF(F187="","Missing OptionB; ","")&amp;IF(G187="","Missing OptionC; ","")&amp;IF(H187="","Missing OptionD; ","")&amp;IF(I187="","Missing CorrectAnswer; ",IF(ISNA(MATCH(I187,Lists!$C$2:$C$5,0)),"CorrectAnswer must be A, B, C, or D; ",""))&amp;IF(J187="","Missing Feedback; ",IF(LEN(J187)&lt;40,"Feedback may be too short; ",""))&amp;IF(K187="","Missing Tag; ",IF(OR(K187&lt;&gt;LOWER(K187),ISNUMBER(SEARCH(" ",K187))),"Tag must be lowercase with no spaces; ",""))&amp;IF(L187="","Missing Type; ",IF(ISNA(MATCH(L187,Lists!$D$2:$D$10,0)),"Invalid Type; ",""))&amp;IF(M187="","Missing Objective; ","")&amp;IF(N187="","Missing ObjectiveLabel; ","")&amp;IF(O187="","Missing PrimarySkill; ",IF(OR(O187&lt;&gt;LOWER(O187),ISNUMBER(SEARCH(" ",O187))),"PrimarySkill must be lowercase with no spaces; ",""))&amp;IF(AND(OR(B187="repair",B187="bridge"),P187=""),"Repair/Bridge item needs RepairSkill; ","")&amp;IF(AND(OR(B187="repair",B187="bridge"),Q187=""),"Repair/Bridge item needs CommonError; ","")&amp;IF(R187="","ConceptCluster recommended; ","")&amp;IF(AND(U187&lt;&gt;"",V187=""),"ImageAccessibilityNote required when ImageFile is used; ","")&amp;IF(AND(U187&lt;&gt;"",NOT(OR(RIGHT(LOWER(U187),5)=".webp",RIGHT(LOWER(U187),4)=".png",RIGHT(LOWER(U187),4)=".jpg",RIGHT(LOWER(U187),5)=".jpeg"))),"Invalid image extension; ","")&amp;IF(W187="","Missing BossEligible; ",IF(ISNA(MATCH(W187,Lists!$E$2:$E$3,0)),"BossEligible must be Yes or No; ",""))&amp;IF(X187&lt;&gt;"Yes","Correct answer has not been verified; ","")&amp;IF(AA187&lt;&gt;"OK",AA187&amp;"; ","")&amp;IF(AB187&lt;&gt;"OK",AB187&amp;"; ","")&amp;IF(Z187&lt;&gt;"OK",Z187&amp;"; ","")&amp;IF(AND(OR(B187="easyBoss",B187="mediumBoss",B187="finalBoss",B187="legendaryBoss"),W187&lt;&gt;"Yes"),"Boss-pool item should be BossEligible = Yes; ","")))</f>
        <v/>
      </c>
      <c r="AE187" s="11" t="str">
        <f t="shared" si="11"/>
        <v/>
      </c>
    </row>
    <row r="188" spans="1:31" ht="45" customHeight="1">
      <c r="A188" s="15"/>
      <c r="B188" s="15"/>
      <c r="C188" s="15"/>
      <c r="D188" s="12"/>
      <c r="E188" s="12"/>
      <c r="F188" s="12"/>
      <c r="G188" s="12"/>
      <c r="H188" s="12"/>
      <c r="I188" s="15"/>
      <c r="J188" s="12"/>
      <c r="K188" s="12"/>
      <c r="L188" s="12"/>
      <c r="M188" s="12"/>
      <c r="N188" s="12"/>
      <c r="O188" s="13"/>
      <c r="P188" s="13"/>
      <c r="Q188" s="13"/>
      <c r="R188" s="13"/>
      <c r="S188" s="13"/>
      <c r="T188" s="13"/>
      <c r="U188" s="14"/>
      <c r="V188" s="14"/>
      <c r="W188" s="16"/>
      <c r="X188" s="16"/>
      <c r="Y188" s="14"/>
      <c r="Z188" s="17" t="str">
        <f t="shared" si="8"/>
        <v/>
      </c>
      <c r="AA188" s="17" t="str">
        <f t="shared" si="9"/>
        <v/>
      </c>
      <c r="AB188" s="17" t="str">
        <f t="shared" si="10"/>
        <v/>
      </c>
      <c r="AC188" s="17" t="str">
        <f>IF(COUNTA(A188:Y188)=0,"",IF(OR(A188="",B188="",C188="",D188="",E188="",F188="",G188="",H188="",I188="",J188="",K188="",L188="",M188="",N188="",O188="",W188="",X188="",COUNTIF($A$2:$A$301,A188)&gt;1,COUNTIF($D$2:$D$301,D188)&gt;1,ISNA(MATCH(B188,Lists!$A$2:$A$12,0)),ISNA(MATCH(C188,Lists!$B$2:$B$9,0)),ISNA(MATCH(I188,Lists!$C$2:$C$5,0)),ISNA(MATCH(L188,Lists!$D$2:$D$10,0)),ISNA(MATCH(W188,Lists!$E$2:$E$3,0)),X188&lt;&gt;"Yes",K188&lt;&gt;LOWER(K188),ISNUMBER(SEARCH(" ",K188)),O188&lt;&gt;LOWER(O188),ISNUMBER(SEARCH(" ",O188)),AND(OR(B188="repair",B188="bridge"),P188=""),AND(OR(B188="repair",B188="bridge"),Q188=""),AND(U188&lt;&gt;"",V188=""),AND(U188&lt;&gt;"",NOT(OR(RIGHT(LOWER(U188),5)=".webp",RIGHT(LOWER(U188),4)=".png",RIGHT(LOWER(U188),4)=".jpg",RIGHT(LOWER(U188),5)=".jpeg")))),"Needs Fix",IF(OR(LEN(J188)&lt;40,Z188&lt;&gt;"OK",AB188&lt;&gt;"OK",R188="",AND(OR(B188="easyBoss",B188="mediumBoss",B188="finalBoss",B188="legendaryBoss"),W188&lt;&gt;"Yes")),"Warning","Ready")))</f>
        <v/>
      </c>
      <c r="AD188" s="11" t="str">
        <f>IF(AC188="","",IF(AC188="Ready","Ready",IF(A188="","Missing QuestionID; ","")&amp;IF(B188="","Missing Pool; ",IF(ISNA(MATCH(B188,Lists!$A$2:$A$12,0)),"Invalid Pool; ",""))&amp;IF(C188="","Missing Difficulty; ",IF(ISNA(MATCH(C188,Lists!$B$2:$B$9,0)),"Invalid Difficulty; ",""))&amp;IF(D188="","Missing QuestionText; ","")&amp;IF(E188="","Missing OptionA; ","")&amp;IF(F188="","Missing OptionB; ","")&amp;IF(G188="","Missing OptionC; ","")&amp;IF(H188="","Missing OptionD; ","")&amp;IF(I188="","Missing CorrectAnswer; ",IF(ISNA(MATCH(I188,Lists!$C$2:$C$5,0)),"CorrectAnswer must be A, B, C, or D; ",""))&amp;IF(J188="","Missing Feedback; ",IF(LEN(J188)&lt;40,"Feedback may be too short; ",""))&amp;IF(K188="","Missing Tag; ",IF(OR(K188&lt;&gt;LOWER(K188),ISNUMBER(SEARCH(" ",K188))),"Tag must be lowercase with no spaces; ",""))&amp;IF(L188="","Missing Type; ",IF(ISNA(MATCH(L188,Lists!$D$2:$D$10,0)),"Invalid Type; ",""))&amp;IF(M188="","Missing Objective; ","")&amp;IF(N188="","Missing ObjectiveLabel; ","")&amp;IF(O188="","Missing PrimarySkill; ",IF(OR(O188&lt;&gt;LOWER(O188),ISNUMBER(SEARCH(" ",O188))),"PrimarySkill must be lowercase with no spaces; ",""))&amp;IF(AND(OR(B188="repair",B188="bridge"),P188=""),"Repair/Bridge item needs RepairSkill; ","")&amp;IF(AND(OR(B188="repair",B188="bridge"),Q188=""),"Repair/Bridge item needs CommonError; ","")&amp;IF(R188="","ConceptCluster recommended; ","")&amp;IF(AND(U188&lt;&gt;"",V188=""),"ImageAccessibilityNote required when ImageFile is used; ","")&amp;IF(AND(U188&lt;&gt;"",NOT(OR(RIGHT(LOWER(U188),5)=".webp",RIGHT(LOWER(U188),4)=".png",RIGHT(LOWER(U188),4)=".jpg",RIGHT(LOWER(U188),5)=".jpeg"))),"Invalid image extension; ","")&amp;IF(W188="","Missing BossEligible; ",IF(ISNA(MATCH(W188,Lists!$E$2:$E$3,0)),"BossEligible must be Yes or No; ",""))&amp;IF(X188&lt;&gt;"Yes","Correct answer has not been verified; ","")&amp;IF(AA188&lt;&gt;"OK",AA188&amp;"; ","")&amp;IF(AB188&lt;&gt;"OK",AB188&amp;"; ","")&amp;IF(Z188&lt;&gt;"OK",Z188&amp;"; ","")&amp;IF(AND(OR(B188="easyBoss",B188="mediumBoss",B188="finalBoss",B188="legendaryBoss"),W188&lt;&gt;"Yes"),"Boss-pool item should be BossEligible = Yes; ","")))</f>
        <v/>
      </c>
      <c r="AE188" s="11" t="str">
        <f t="shared" si="11"/>
        <v/>
      </c>
    </row>
    <row r="189" spans="1:31" ht="45" customHeight="1">
      <c r="A189" s="15"/>
      <c r="B189" s="15"/>
      <c r="C189" s="15"/>
      <c r="D189" s="12"/>
      <c r="E189" s="12"/>
      <c r="F189" s="12"/>
      <c r="G189" s="12"/>
      <c r="H189" s="12"/>
      <c r="I189" s="15"/>
      <c r="J189" s="12"/>
      <c r="K189" s="12"/>
      <c r="L189" s="12"/>
      <c r="M189" s="12"/>
      <c r="N189" s="12"/>
      <c r="O189" s="13"/>
      <c r="P189" s="13"/>
      <c r="Q189" s="13"/>
      <c r="R189" s="13"/>
      <c r="S189" s="13"/>
      <c r="T189" s="13"/>
      <c r="U189" s="14"/>
      <c r="V189" s="14"/>
      <c r="W189" s="16"/>
      <c r="X189" s="16"/>
      <c r="Y189" s="14"/>
      <c r="Z189" s="17" t="str">
        <f t="shared" si="8"/>
        <v/>
      </c>
      <c r="AA189" s="17" t="str">
        <f t="shared" si="9"/>
        <v/>
      </c>
      <c r="AB189" s="17" t="str">
        <f t="shared" si="10"/>
        <v/>
      </c>
      <c r="AC189" s="17" t="str">
        <f>IF(COUNTA(A189:Y189)=0,"",IF(OR(A189="",B189="",C189="",D189="",E189="",F189="",G189="",H189="",I189="",J189="",K189="",L189="",M189="",N189="",O189="",W189="",X189="",COUNTIF($A$2:$A$301,A189)&gt;1,COUNTIF($D$2:$D$301,D189)&gt;1,ISNA(MATCH(B189,Lists!$A$2:$A$12,0)),ISNA(MATCH(C189,Lists!$B$2:$B$9,0)),ISNA(MATCH(I189,Lists!$C$2:$C$5,0)),ISNA(MATCH(L189,Lists!$D$2:$D$10,0)),ISNA(MATCH(W189,Lists!$E$2:$E$3,0)),X189&lt;&gt;"Yes",K189&lt;&gt;LOWER(K189),ISNUMBER(SEARCH(" ",K189)),O189&lt;&gt;LOWER(O189),ISNUMBER(SEARCH(" ",O189)),AND(OR(B189="repair",B189="bridge"),P189=""),AND(OR(B189="repair",B189="bridge"),Q189=""),AND(U189&lt;&gt;"",V189=""),AND(U189&lt;&gt;"",NOT(OR(RIGHT(LOWER(U189),5)=".webp",RIGHT(LOWER(U189),4)=".png",RIGHT(LOWER(U189),4)=".jpg",RIGHT(LOWER(U189),5)=".jpeg")))),"Needs Fix",IF(OR(LEN(J189)&lt;40,Z189&lt;&gt;"OK",AB189&lt;&gt;"OK",R189="",AND(OR(B189="easyBoss",B189="mediumBoss",B189="finalBoss",B189="legendaryBoss"),W189&lt;&gt;"Yes")),"Warning","Ready")))</f>
        <v/>
      </c>
      <c r="AD189" s="11" t="str">
        <f>IF(AC189="","",IF(AC189="Ready","Ready",IF(A189="","Missing QuestionID; ","")&amp;IF(B189="","Missing Pool; ",IF(ISNA(MATCH(B189,Lists!$A$2:$A$12,0)),"Invalid Pool; ",""))&amp;IF(C189="","Missing Difficulty; ",IF(ISNA(MATCH(C189,Lists!$B$2:$B$9,0)),"Invalid Difficulty; ",""))&amp;IF(D189="","Missing QuestionText; ","")&amp;IF(E189="","Missing OptionA; ","")&amp;IF(F189="","Missing OptionB; ","")&amp;IF(G189="","Missing OptionC; ","")&amp;IF(H189="","Missing OptionD; ","")&amp;IF(I189="","Missing CorrectAnswer; ",IF(ISNA(MATCH(I189,Lists!$C$2:$C$5,0)),"CorrectAnswer must be A, B, C, or D; ",""))&amp;IF(J189="","Missing Feedback; ",IF(LEN(J189)&lt;40,"Feedback may be too short; ",""))&amp;IF(K189="","Missing Tag; ",IF(OR(K189&lt;&gt;LOWER(K189),ISNUMBER(SEARCH(" ",K189))),"Tag must be lowercase with no spaces; ",""))&amp;IF(L189="","Missing Type; ",IF(ISNA(MATCH(L189,Lists!$D$2:$D$10,0)),"Invalid Type; ",""))&amp;IF(M189="","Missing Objective; ","")&amp;IF(N189="","Missing ObjectiveLabel; ","")&amp;IF(O189="","Missing PrimarySkill; ",IF(OR(O189&lt;&gt;LOWER(O189),ISNUMBER(SEARCH(" ",O189))),"PrimarySkill must be lowercase with no spaces; ",""))&amp;IF(AND(OR(B189="repair",B189="bridge"),P189=""),"Repair/Bridge item needs RepairSkill; ","")&amp;IF(AND(OR(B189="repair",B189="bridge"),Q189=""),"Repair/Bridge item needs CommonError; ","")&amp;IF(R189="","ConceptCluster recommended; ","")&amp;IF(AND(U189&lt;&gt;"",V189=""),"ImageAccessibilityNote required when ImageFile is used; ","")&amp;IF(AND(U189&lt;&gt;"",NOT(OR(RIGHT(LOWER(U189),5)=".webp",RIGHT(LOWER(U189),4)=".png",RIGHT(LOWER(U189),4)=".jpg",RIGHT(LOWER(U189),5)=".jpeg"))),"Invalid image extension; ","")&amp;IF(W189="","Missing BossEligible; ",IF(ISNA(MATCH(W189,Lists!$E$2:$E$3,0)),"BossEligible must be Yes or No; ",""))&amp;IF(X189&lt;&gt;"Yes","Correct answer has not been verified; ","")&amp;IF(AA189&lt;&gt;"OK",AA189&amp;"; ","")&amp;IF(AB189&lt;&gt;"OK",AB189&amp;"; ","")&amp;IF(Z189&lt;&gt;"OK",Z189&amp;"; ","")&amp;IF(AND(OR(B189="easyBoss",B189="mediumBoss",B189="finalBoss",B189="legendaryBoss"),W189&lt;&gt;"Yes"),"Boss-pool item should be BossEligible = Yes; ","")))</f>
        <v/>
      </c>
      <c r="AE189" s="11" t="str">
        <f t="shared" si="11"/>
        <v/>
      </c>
    </row>
    <row r="190" spans="1:31" ht="45" customHeight="1">
      <c r="A190" s="15"/>
      <c r="B190" s="15"/>
      <c r="C190" s="15"/>
      <c r="D190" s="12"/>
      <c r="E190" s="12"/>
      <c r="F190" s="12"/>
      <c r="G190" s="12"/>
      <c r="H190" s="12"/>
      <c r="I190" s="15"/>
      <c r="J190" s="12"/>
      <c r="K190" s="12"/>
      <c r="L190" s="12"/>
      <c r="M190" s="12"/>
      <c r="N190" s="12"/>
      <c r="O190" s="13"/>
      <c r="P190" s="13"/>
      <c r="Q190" s="13"/>
      <c r="R190" s="13"/>
      <c r="S190" s="13"/>
      <c r="T190" s="13"/>
      <c r="U190" s="14"/>
      <c r="V190" s="14"/>
      <c r="W190" s="16"/>
      <c r="X190" s="16"/>
      <c r="Y190" s="14"/>
      <c r="Z190" s="17" t="str">
        <f t="shared" si="8"/>
        <v/>
      </c>
      <c r="AA190" s="17" t="str">
        <f t="shared" si="9"/>
        <v/>
      </c>
      <c r="AB190" s="17" t="str">
        <f t="shared" si="10"/>
        <v/>
      </c>
      <c r="AC190" s="17" t="str">
        <f>IF(COUNTA(A190:Y190)=0,"",IF(OR(A190="",B190="",C190="",D190="",E190="",F190="",G190="",H190="",I190="",J190="",K190="",L190="",M190="",N190="",O190="",W190="",X190="",COUNTIF($A$2:$A$301,A190)&gt;1,COUNTIF($D$2:$D$301,D190)&gt;1,ISNA(MATCH(B190,Lists!$A$2:$A$12,0)),ISNA(MATCH(C190,Lists!$B$2:$B$9,0)),ISNA(MATCH(I190,Lists!$C$2:$C$5,0)),ISNA(MATCH(L190,Lists!$D$2:$D$10,0)),ISNA(MATCH(W190,Lists!$E$2:$E$3,0)),X190&lt;&gt;"Yes",K190&lt;&gt;LOWER(K190),ISNUMBER(SEARCH(" ",K190)),O190&lt;&gt;LOWER(O190),ISNUMBER(SEARCH(" ",O190)),AND(OR(B190="repair",B190="bridge"),P190=""),AND(OR(B190="repair",B190="bridge"),Q190=""),AND(U190&lt;&gt;"",V190=""),AND(U190&lt;&gt;"",NOT(OR(RIGHT(LOWER(U190),5)=".webp",RIGHT(LOWER(U190),4)=".png",RIGHT(LOWER(U190),4)=".jpg",RIGHT(LOWER(U190),5)=".jpeg")))),"Needs Fix",IF(OR(LEN(J190)&lt;40,Z190&lt;&gt;"OK",AB190&lt;&gt;"OK",R190="",AND(OR(B190="easyBoss",B190="mediumBoss",B190="finalBoss",B190="legendaryBoss"),W190&lt;&gt;"Yes")),"Warning","Ready")))</f>
        <v/>
      </c>
      <c r="AD190" s="11" t="str">
        <f>IF(AC190="","",IF(AC190="Ready","Ready",IF(A190="","Missing QuestionID; ","")&amp;IF(B190="","Missing Pool; ",IF(ISNA(MATCH(B190,Lists!$A$2:$A$12,0)),"Invalid Pool; ",""))&amp;IF(C190="","Missing Difficulty; ",IF(ISNA(MATCH(C190,Lists!$B$2:$B$9,0)),"Invalid Difficulty; ",""))&amp;IF(D190="","Missing QuestionText; ","")&amp;IF(E190="","Missing OptionA; ","")&amp;IF(F190="","Missing OptionB; ","")&amp;IF(G190="","Missing OptionC; ","")&amp;IF(H190="","Missing OptionD; ","")&amp;IF(I190="","Missing CorrectAnswer; ",IF(ISNA(MATCH(I190,Lists!$C$2:$C$5,0)),"CorrectAnswer must be A, B, C, or D; ",""))&amp;IF(J190="","Missing Feedback; ",IF(LEN(J190)&lt;40,"Feedback may be too short; ",""))&amp;IF(K190="","Missing Tag; ",IF(OR(K190&lt;&gt;LOWER(K190),ISNUMBER(SEARCH(" ",K190))),"Tag must be lowercase with no spaces; ",""))&amp;IF(L190="","Missing Type; ",IF(ISNA(MATCH(L190,Lists!$D$2:$D$10,0)),"Invalid Type; ",""))&amp;IF(M190="","Missing Objective; ","")&amp;IF(N190="","Missing ObjectiveLabel; ","")&amp;IF(O190="","Missing PrimarySkill; ",IF(OR(O190&lt;&gt;LOWER(O190),ISNUMBER(SEARCH(" ",O190))),"PrimarySkill must be lowercase with no spaces; ",""))&amp;IF(AND(OR(B190="repair",B190="bridge"),P190=""),"Repair/Bridge item needs RepairSkill; ","")&amp;IF(AND(OR(B190="repair",B190="bridge"),Q190=""),"Repair/Bridge item needs CommonError; ","")&amp;IF(R190="","ConceptCluster recommended; ","")&amp;IF(AND(U190&lt;&gt;"",V190=""),"ImageAccessibilityNote required when ImageFile is used; ","")&amp;IF(AND(U190&lt;&gt;"",NOT(OR(RIGHT(LOWER(U190),5)=".webp",RIGHT(LOWER(U190),4)=".png",RIGHT(LOWER(U190),4)=".jpg",RIGHT(LOWER(U190),5)=".jpeg"))),"Invalid image extension; ","")&amp;IF(W190="","Missing BossEligible; ",IF(ISNA(MATCH(W190,Lists!$E$2:$E$3,0)),"BossEligible must be Yes or No; ",""))&amp;IF(X190&lt;&gt;"Yes","Correct answer has not been verified; ","")&amp;IF(AA190&lt;&gt;"OK",AA190&amp;"; ","")&amp;IF(AB190&lt;&gt;"OK",AB190&amp;"; ","")&amp;IF(Z190&lt;&gt;"OK",Z190&amp;"; ","")&amp;IF(AND(OR(B190="easyBoss",B190="mediumBoss",B190="finalBoss",B190="legendaryBoss"),W190&lt;&gt;"Yes"),"Boss-pool item should be BossEligible = Yes; ","")))</f>
        <v/>
      </c>
      <c r="AE190" s="11" t="str">
        <f t="shared" si="11"/>
        <v/>
      </c>
    </row>
    <row r="191" spans="1:31" ht="45" customHeight="1">
      <c r="A191" s="15"/>
      <c r="B191" s="15"/>
      <c r="C191" s="15"/>
      <c r="D191" s="12"/>
      <c r="E191" s="12"/>
      <c r="F191" s="12"/>
      <c r="G191" s="12"/>
      <c r="H191" s="12"/>
      <c r="I191" s="15"/>
      <c r="J191" s="12"/>
      <c r="K191" s="12"/>
      <c r="L191" s="12"/>
      <c r="M191" s="12"/>
      <c r="N191" s="12"/>
      <c r="O191" s="13"/>
      <c r="P191" s="13"/>
      <c r="Q191" s="13"/>
      <c r="R191" s="13"/>
      <c r="S191" s="13"/>
      <c r="T191" s="13"/>
      <c r="U191" s="14"/>
      <c r="V191" s="14"/>
      <c r="W191" s="16"/>
      <c r="X191" s="16"/>
      <c r="Y191" s="14"/>
      <c r="Z191" s="17" t="str">
        <f t="shared" si="8"/>
        <v/>
      </c>
      <c r="AA191" s="17" t="str">
        <f t="shared" si="9"/>
        <v/>
      </c>
      <c r="AB191" s="17" t="str">
        <f t="shared" si="10"/>
        <v/>
      </c>
      <c r="AC191" s="17" t="str">
        <f>IF(COUNTA(A191:Y191)=0,"",IF(OR(A191="",B191="",C191="",D191="",E191="",F191="",G191="",H191="",I191="",J191="",K191="",L191="",M191="",N191="",O191="",W191="",X191="",COUNTIF($A$2:$A$301,A191)&gt;1,COUNTIF($D$2:$D$301,D191)&gt;1,ISNA(MATCH(B191,Lists!$A$2:$A$12,0)),ISNA(MATCH(C191,Lists!$B$2:$B$9,0)),ISNA(MATCH(I191,Lists!$C$2:$C$5,0)),ISNA(MATCH(L191,Lists!$D$2:$D$10,0)),ISNA(MATCH(W191,Lists!$E$2:$E$3,0)),X191&lt;&gt;"Yes",K191&lt;&gt;LOWER(K191),ISNUMBER(SEARCH(" ",K191)),O191&lt;&gt;LOWER(O191),ISNUMBER(SEARCH(" ",O191)),AND(OR(B191="repair",B191="bridge"),P191=""),AND(OR(B191="repair",B191="bridge"),Q191=""),AND(U191&lt;&gt;"",V191=""),AND(U191&lt;&gt;"",NOT(OR(RIGHT(LOWER(U191),5)=".webp",RIGHT(LOWER(U191),4)=".png",RIGHT(LOWER(U191),4)=".jpg",RIGHT(LOWER(U191),5)=".jpeg")))),"Needs Fix",IF(OR(LEN(J191)&lt;40,Z191&lt;&gt;"OK",AB191&lt;&gt;"OK",R191="",AND(OR(B191="easyBoss",B191="mediumBoss",B191="finalBoss",B191="legendaryBoss"),W191&lt;&gt;"Yes")),"Warning","Ready")))</f>
        <v/>
      </c>
      <c r="AD191" s="11" t="str">
        <f>IF(AC191="","",IF(AC191="Ready","Ready",IF(A191="","Missing QuestionID; ","")&amp;IF(B191="","Missing Pool; ",IF(ISNA(MATCH(B191,Lists!$A$2:$A$12,0)),"Invalid Pool; ",""))&amp;IF(C191="","Missing Difficulty; ",IF(ISNA(MATCH(C191,Lists!$B$2:$B$9,0)),"Invalid Difficulty; ",""))&amp;IF(D191="","Missing QuestionText; ","")&amp;IF(E191="","Missing OptionA; ","")&amp;IF(F191="","Missing OptionB; ","")&amp;IF(G191="","Missing OptionC; ","")&amp;IF(H191="","Missing OptionD; ","")&amp;IF(I191="","Missing CorrectAnswer; ",IF(ISNA(MATCH(I191,Lists!$C$2:$C$5,0)),"CorrectAnswer must be A, B, C, or D; ",""))&amp;IF(J191="","Missing Feedback; ",IF(LEN(J191)&lt;40,"Feedback may be too short; ",""))&amp;IF(K191="","Missing Tag; ",IF(OR(K191&lt;&gt;LOWER(K191),ISNUMBER(SEARCH(" ",K191))),"Tag must be lowercase with no spaces; ",""))&amp;IF(L191="","Missing Type; ",IF(ISNA(MATCH(L191,Lists!$D$2:$D$10,0)),"Invalid Type; ",""))&amp;IF(M191="","Missing Objective; ","")&amp;IF(N191="","Missing ObjectiveLabel; ","")&amp;IF(O191="","Missing PrimarySkill; ",IF(OR(O191&lt;&gt;LOWER(O191),ISNUMBER(SEARCH(" ",O191))),"PrimarySkill must be lowercase with no spaces; ",""))&amp;IF(AND(OR(B191="repair",B191="bridge"),P191=""),"Repair/Bridge item needs RepairSkill; ","")&amp;IF(AND(OR(B191="repair",B191="bridge"),Q191=""),"Repair/Bridge item needs CommonError; ","")&amp;IF(R191="","ConceptCluster recommended; ","")&amp;IF(AND(U191&lt;&gt;"",V191=""),"ImageAccessibilityNote required when ImageFile is used; ","")&amp;IF(AND(U191&lt;&gt;"",NOT(OR(RIGHT(LOWER(U191),5)=".webp",RIGHT(LOWER(U191),4)=".png",RIGHT(LOWER(U191),4)=".jpg",RIGHT(LOWER(U191),5)=".jpeg"))),"Invalid image extension; ","")&amp;IF(W191="","Missing BossEligible; ",IF(ISNA(MATCH(W191,Lists!$E$2:$E$3,0)),"BossEligible must be Yes or No; ",""))&amp;IF(X191&lt;&gt;"Yes","Correct answer has not been verified; ","")&amp;IF(AA191&lt;&gt;"OK",AA191&amp;"; ","")&amp;IF(AB191&lt;&gt;"OK",AB191&amp;"; ","")&amp;IF(Z191&lt;&gt;"OK",Z191&amp;"; ","")&amp;IF(AND(OR(B191="easyBoss",B191="mediumBoss",B191="finalBoss",B191="legendaryBoss"),W191&lt;&gt;"Yes"),"Boss-pool item should be BossEligible = Yes; ","")))</f>
        <v/>
      </c>
      <c r="AE191" s="11" t="str">
        <f t="shared" si="11"/>
        <v/>
      </c>
    </row>
    <row r="192" spans="1:31" ht="45" customHeight="1">
      <c r="A192" s="15"/>
      <c r="B192" s="15"/>
      <c r="C192" s="15"/>
      <c r="D192" s="12"/>
      <c r="E192" s="12"/>
      <c r="F192" s="12"/>
      <c r="G192" s="12"/>
      <c r="H192" s="12"/>
      <c r="I192" s="15"/>
      <c r="J192" s="12"/>
      <c r="K192" s="12"/>
      <c r="L192" s="12"/>
      <c r="M192" s="12"/>
      <c r="N192" s="12"/>
      <c r="O192" s="13"/>
      <c r="P192" s="13"/>
      <c r="Q192" s="13"/>
      <c r="R192" s="13"/>
      <c r="S192" s="13"/>
      <c r="T192" s="13"/>
      <c r="U192" s="14"/>
      <c r="V192" s="14"/>
      <c r="W192" s="16"/>
      <c r="X192" s="16"/>
      <c r="Y192" s="14"/>
      <c r="Z192" s="17" t="str">
        <f t="shared" si="8"/>
        <v/>
      </c>
      <c r="AA192" s="17" t="str">
        <f t="shared" si="9"/>
        <v/>
      </c>
      <c r="AB192" s="17" t="str">
        <f t="shared" si="10"/>
        <v/>
      </c>
      <c r="AC192" s="17" t="str">
        <f>IF(COUNTA(A192:Y192)=0,"",IF(OR(A192="",B192="",C192="",D192="",E192="",F192="",G192="",H192="",I192="",J192="",K192="",L192="",M192="",N192="",O192="",W192="",X192="",COUNTIF($A$2:$A$301,A192)&gt;1,COUNTIF($D$2:$D$301,D192)&gt;1,ISNA(MATCH(B192,Lists!$A$2:$A$12,0)),ISNA(MATCH(C192,Lists!$B$2:$B$9,0)),ISNA(MATCH(I192,Lists!$C$2:$C$5,0)),ISNA(MATCH(L192,Lists!$D$2:$D$10,0)),ISNA(MATCH(W192,Lists!$E$2:$E$3,0)),X192&lt;&gt;"Yes",K192&lt;&gt;LOWER(K192),ISNUMBER(SEARCH(" ",K192)),O192&lt;&gt;LOWER(O192),ISNUMBER(SEARCH(" ",O192)),AND(OR(B192="repair",B192="bridge"),P192=""),AND(OR(B192="repair",B192="bridge"),Q192=""),AND(U192&lt;&gt;"",V192=""),AND(U192&lt;&gt;"",NOT(OR(RIGHT(LOWER(U192),5)=".webp",RIGHT(LOWER(U192),4)=".png",RIGHT(LOWER(U192),4)=".jpg",RIGHT(LOWER(U192),5)=".jpeg")))),"Needs Fix",IF(OR(LEN(J192)&lt;40,Z192&lt;&gt;"OK",AB192&lt;&gt;"OK",R192="",AND(OR(B192="easyBoss",B192="mediumBoss",B192="finalBoss",B192="legendaryBoss"),W192&lt;&gt;"Yes")),"Warning","Ready")))</f>
        <v/>
      </c>
      <c r="AD192" s="11" t="str">
        <f>IF(AC192="","",IF(AC192="Ready","Ready",IF(A192="","Missing QuestionID; ","")&amp;IF(B192="","Missing Pool; ",IF(ISNA(MATCH(B192,Lists!$A$2:$A$12,0)),"Invalid Pool; ",""))&amp;IF(C192="","Missing Difficulty; ",IF(ISNA(MATCH(C192,Lists!$B$2:$B$9,0)),"Invalid Difficulty; ",""))&amp;IF(D192="","Missing QuestionText; ","")&amp;IF(E192="","Missing OptionA; ","")&amp;IF(F192="","Missing OptionB; ","")&amp;IF(G192="","Missing OptionC; ","")&amp;IF(H192="","Missing OptionD; ","")&amp;IF(I192="","Missing CorrectAnswer; ",IF(ISNA(MATCH(I192,Lists!$C$2:$C$5,0)),"CorrectAnswer must be A, B, C, or D; ",""))&amp;IF(J192="","Missing Feedback; ",IF(LEN(J192)&lt;40,"Feedback may be too short; ",""))&amp;IF(K192="","Missing Tag; ",IF(OR(K192&lt;&gt;LOWER(K192),ISNUMBER(SEARCH(" ",K192))),"Tag must be lowercase with no spaces; ",""))&amp;IF(L192="","Missing Type; ",IF(ISNA(MATCH(L192,Lists!$D$2:$D$10,0)),"Invalid Type; ",""))&amp;IF(M192="","Missing Objective; ","")&amp;IF(N192="","Missing ObjectiveLabel; ","")&amp;IF(O192="","Missing PrimarySkill; ",IF(OR(O192&lt;&gt;LOWER(O192),ISNUMBER(SEARCH(" ",O192))),"PrimarySkill must be lowercase with no spaces; ",""))&amp;IF(AND(OR(B192="repair",B192="bridge"),P192=""),"Repair/Bridge item needs RepairSkill; ","")&amp;IF(AND(OR(B192="repair",B192="bridge"),Q192=""),"Repair/Bridge item needs CommonError; ","")&amp;IF(R192="","ConceptCluster recommended; ","")&amp;IF(AND(U192&lt;&gt;"",V192=""),"ImageAccessibilityNote required when ImageFile is used; ","")&amp;IF(AND(U192&lt;&gt;"",NOT(OR(RIGHT(LOWER(U192),5)=".webp",RIGHT(LOWER(U192),4)=".png",RIGHT(LOWER(U192),4)=".jpg",RIGHT(LOWER(U192),5)=".jpeg"))),"Invalid image extension; ","")&amp;IF(W192="","Missing BossEligible; ",IF(ISNA(MATCH(W192,Lists!$E$2:$E$3,0)),"BossEligible must be Yes or No; ",""))&amp;IF(X192&lt;&gt;"Yes","Correct answer has not been verified; ","")&amp;IF(AA192&lt;&gt;"OK",AA192&amp;"; ","")&amp;IF(AB192&lt;&gt;"OK",AB192&amp;"; ","")&amp;IF(Z192&lt;&gt;"OK",Z192&amp;"; ","")&amp;IF(AND(OR(B192="easyBoss",B192="mediumBoss",B192="finalBoss",B192="legendaryBoss"),W192&lt;&gt;"Yes"),"Boss-pool item should be BossEligible = Yes; ","")))</f>
        <v/>
      </c>
      <c r="AE192" s="11" t="str">
        <f t="shared" si="11"/>
        <v/>
      </c>
    </row>
    <row r="193" spans="1:31" ht="45" customHeight="1">
      <c r="A193" s="15"/>
      <c r="B193" s="15"/>
      <c r="C193" s="15"/>
      <c r="D193" s="12"/>
      <c r="E193" s="12"/>
      <c r="F193" s="12"/>
      <c r="G193" s="12"/>
      <c r="H193" s="12"/>
      <c r="I193" s="15"/>
      <c r="J193" s="12"/>
      <c r="K193" s="12"/>
      <c r="L193" s="12"/>
      <c r="M193" s="12"/>
      <c r="N193" s="12"/>
      <c r="O193" s="13"/>
      <c r="P193" s="13"/>
      <c r="Q193" s="13"/>
      <c r="R193" s="13"/>
      <c r="S193" s="13"/>
      <c r="T193" s="13"/>
      <c r="U193" s="14"/>
      <c r="V193" s="14"/>
      <c r="W193" s="16"/>
      <c r="X193" s="16"/>
      <c r="Y193" s="14"/>
      <c r="Z193" s="17" t="str">
        <f t="shared" si="8"/>
        <v/>
      </c>
      <c r="AA193" s="17" t="str">
        <f t="shared" si="9"/>
        <v/>
      </c>
      <c r="AB193" s="17" t="str">
        <f t="shared" si="10"/>
        <v/>
      </c>
      <c r="AC193" s="17" t="str">
        <f>IF(COUNTA(A193:Y193)=0,"",IF(OR(A193="",B193="",C193="",D193="",E193="",F193="",G193="",H193="",I193="",J193="",K193="",L193="",M193="",N193="",O193="",W193="",X193="",COUNTIF($A$2:$A$301,A193)&gt;1,COUNTIF($D$2:$D$301,D193)&gt;1,ISNA(MATCH(B193,Lists!$A$2:$A$12,0)),ISNA(MATCH(C193,Lists!$B$2:$B$9,0)),ISNA(MATCH(I193,Lists!$C$2:$C$5,0)),ISNA(MATCH(L193,Lists!$D$2:$D$10,0)),ISNA(MATCH(W193,Lists!$E$2:$E$3,0)),X193&lt;&gt;"Yes",K193&lt;&gt;LOWER(K193),ISNUMBER(SEARCH(" ",K193)),O193&lt;&gt;LOWER(O193),ISNUMBER(SEARCH(" ",O193)),AND(OR(B193="repair",B193="bridge"),P193=""),AND(OR(B193="repair",B193="bridge"),Q193=""),AND(U193&lt;&gt;"",V193=""),AND(U193&lt;&gt;"",NOT(OR(RIGHT(LOWER(U193),5)=".webp",RIGHT(LOWER(U193),4)=".png",RIGHT(LOWER(U193),4)=".jpg",RIGHT(LOWER(U193),5)=".jpeg")))),"Needs Fix",IF(OR(LEN(J193)&lt;40,Z193&lt;&gt;"OK",AB193&lt;&gt;"OK",R193="",AND(OR(B193="easyBoss",B193="mediumBoss",B193="finalBoss",B193="legendaryBoss"),W193&lt;&gt;"Yes")),"Warning","Ready")))</f>
        <v/>
      </c>
      <c r="AD193" s="11" t="str">
        <f>IF(AC193="","",IF(AC193="Ready","Ready",IF(A193="","Missing QuestionID; ","")&amp;IF(B193="","Missing Pool; ",IF(ISNA(MATCH(B193,Lists!$A$2:$A$12,0)),"Invalid Pool; ",""))&amp;IF(C193="","Missing Difficulty; ",IF(ISNA(MATCH(C193,Lists!$B$2:$B$9,0)),"Invalid Difficulty; ",""))&amp;IF(D193="","Missing QuestionText; ","")&amp;IF(E193="","Missing OptionA; ","")&amp;IF(F193="","Missing OptionB; ","")&amp;IF(G193="","Missing OptionC; ","")&amp;IF(H193="","Missing OptionD; ","")&amp;IF(I193="","Missing CorrectAnswer; ",IF(ISNA(MATCH(I193,Lists!$C$2:$C$5,0)),"CorrectAnswer must be A, B, C, or D; ",""))&amp;IF(J193="","Missing Feedback; ",IF(LEN(J193)&lt;40,"Feedback may be too short; ",""))&amp;IF(K193="","Missing Tag; ",IF(OR(K193&lt;&gt;LOWER(K193),ISNUMBER(SEARCH(" ",K193))),"Tag must be lowercase with no spaces; ",""))&amp;IF(L193="","Missing Type; ",IF(ISNA(MATCH(L193,Lists!$D$2:$D$10,0)),"Invalid Type; ",""))&amp;IF(M193="","Missing Objective; ","")&amp;IF(N193="","Missing ObjectiveLabel; ","")&amp;IF(O193="","Missing PrimarySkill; ",IF(OR(O193&lt;&gt;LOWER(O193),ISNUMBER(SEARCH(" ",O193))),"PrimarySkill must be lowercase with no spaces; ",""))&amp;IF(AND(OR(B193="repair",B193="bridge"),P193=""),"Repair/Bridge item needs RepairSkill; ","")&amp;IF(AND(OR(B193="repair",B193="bridge"),Q193=""),"Repair/Bridge item needs CommonError; ","")&amp;IF(R193="","ConceptCluster recommended; ","")&amp;IF(AND(U193&lt;&gt;"",V193=""),"ImageAccessibilityNote required when ImageFile is used; ","")&amp;IF(AND(U193&lt;&gt;"",NOT(OR(RIGHT(LOWER(U193),5)=".webp",RIGHT(LOWER(U193),4)=".png",RIGHT(LOWER(U193),4)=".jpg",RIGHT(LOWER(U193),5)=".jpeg"))),"Invalid image extension; ","")&amp;IF(W193="","Missing BossEligible; ",IF(ISNA(MATCH(W193,Lists!$E$2:$E$3,0)),"BossEligible must be Yes or No; ",""))&amp;IF(X193&lt;&gt;"Yes","Correct answer has not been verified; ","")&amp;IF(AA193&lt;&gt;"OK",AA193&amp;"; ","")&amp;IF(AB193&lt;&gt;"OK",AB193&amp;"; ","")&amp;IF(Z193&lt;&gt;"OK",Z193&amp;"; ","")&amp;IF(AND(OR(B193="easyBoss",B193="mediumBoss",B193="finalBoss",B193="legendaryBoss"),W193&lt;&gt;"Yes"),"Boss-pool item should be BossEligible = Yes; ","")))</f>
        <v/>
      </c>
      <c r="AE193" s="11" t="str">
        <f t="shared" si="11"/>
        <v/>
      </c>
    </row>
    <row r="194" spans="1:31" ht="45" customHeight="1">
      <c r="A194" s="15"/>
      <c r="B194" s="15"/>
      <c r="C194" s="15"/>
      <c r="D194" s="12"/>
      <c r="E194" s="12"/>
      <c r="F194" s="12"/>
      <c r="G194" s="12"/>
      <c r="H194" s="12"/>
      <c r="I194" s="15"/>
      <c r="J194" s="12"/>
      <c r="K194" s="12"/>
      <c r="L194" s="12"/>
      <c r="M194" s="12"/>
      <c r="N194" s="12"/>
      <c r="O194" s="13"/>
      <c r="P194" s="13"/>
      <c r="Q194" s="13"/>
      <c r="R194" s="13"/>
      <c r="S194" s="13"/>
      <c r="T194" s="13"/>
      <c r="U194" s="14"/>
      <c r="V194" s="14"/>
      <c r="W194" s="16"/>
      <c r="X194" s="16"/>
      <c r="Y194" s="14"/>
      <c r="Z194" s="17" t="str">
        <f t="shared" ref="Z194:Z257" si="12">IF(A194="","",IF(I194="A",IF(LEN(E194)&gt;=MAX(LEN(F194),LEN(G194),LEN(H194))+12,"Review: correct option much longer","OK"),IF(I194="B",IF(LEN(F194)&gt;=MAX(LEN(E194),LEN(G194),LEN(H194))+12,"Review: correct option much longer","OK"),IF(I194="C",IF(LEN(G194)&gt;=MAX(LEN(E194),LEN(F194),LEN(H194))+12,"Review: correct option much longer","OK"),IF(I194="D",IF(LEN(H194)&gt;=MAX(LEN(E194),LEN(F194),LEN(G194))+12,"Review: correct option much longer","OK"),"Check answer")))))</f>
        <v/>
      </c>
      <c r="AA194" s="17" t="str">
        <f t="shared" ref="AA194:AA257" si="13">IF(A194="","",IF(COUNTIF($A$2:$A$301,A194)&gt;1,"Duplicate ID",IF(COUNTIF($D$2:$D$301,D194)&gt;1,"Duplicate question text","OK")))</f>
        <v/>
      </c>
      <c r="AB194" s="17" t="str">
        <f t="shared" ref="AB194:AB257" si="14">IF(A194="","",IF(OR(AND(B194="easy",A194&gt;=1,A194&lt;=99),AND(B194="medium",A194&gt;=100,A194&lt;=199),AND(B194="hard",A194&gt;=200,A194&lt;=299),AND(B194="elite",A194&gt;=300,A194&lt;=399),AND(B194="easyBoss",A194&gt;=2000,A194&lt;=2999),AND(B194="mediumBoss",A194&gt;=3000,A194&lt;=3999),AND(B194="finalBoss",A194&gt;=4000,A194&lt;=4999),AND(B194="repair",A194&gt;=5000,A194&lt;=5999),AND(B194="bridge",A194&gt;=6000,A194&lt;=6999),AND(OR(B194="legendary",B194="legendaryBoss"),A194&gt;=9000)),"OK","Review ID range"))</f>
        <v/>
      </c>
      <c r="AC194" s="17" t="str">
        <f>IF(COUNTA(A194:Y194)=0,"",IF(OR(A194="",B194="",C194="",D194="",E194="",F194="",G194="",H194="",I194="",J194="",K194="",L194="",M194="",N194="",O194="",W194="",X194="",COUNTIF($A$2:$A$301,A194)&gt;1,COUNTIF($D$2:$D$301,D194)&gt;1,ISNA(MATCH(B194,Lists!$A$2:$A$12,0)),ISNA(MATCH(C194,Lists!$B$2:$B$9,0)),ISNA(MATCH(I194,Lists!$C$2:$C$5,0)),ISNA(MATCH(L194,Lists!$D$2:$D$10,0)),ISNA(MATCH(W194,Lists!$E$2:$E$3,0)),X194&lt;&gt;"Yes",K194&lt;&gt;LOWER(K194),ISNUMBER(SEARCH(" ",K194)),O194&lt;&gt;LOWER(O194),ISNUMBER(SEARCH(" ",O194)),AND(OR(B194="repair",B194="bridge"),P194=""),AND(OR(B194="repair",B194="bridge"),Q194=""),AND(U194&lt;&gt;"",V194=""),AND(U194&lt;&gt;"",NOT(OR(RIGHT(LOWER(U194),5)=".webp",RIGHT(LOWER(U194),4)=".png",RIGHT(LOWER(U194),4)=".jpg",RIGHT(LOWER(U194),5)=".jpeg")))),"Needs Fix",IF(OR(LEN(J194)&lt;40,Z194&lt;&gt;"OK",AB194&lt;&gt;"OK",R194="",AND(OR(B194="easyBoss",B194="mediumBoss",B194="finalBoss",B194="legendaryBoss"),W194&lt;&gt;"Yes")),"Warning","Ready")))</f>
        <v/>
      </c>
      <c r="AD194" s="11" t="str">
        <f>IF(AC194="","",IF(AC194="Ready","Ready",IF(A194="","Missing QuestionID; ","")&amp;IF(B194="","Missing Pool; ",IF(ISNA(MATCH(B194,Lists!$A$2:$A$12,0)),"Invalid Pool; ",""))&amp;IF(C194="","Missing Difficulty; ",IF(ISNA(MATCH(C194,Lists!$B$2:$B$9,0)),"Invalid Difficulty; ",""))&amp;IF(D194="","Missing QuestionText; ","")&amp;IF(E194="","Missing OptionA; ","")&amp;IF(F194="","Missing OptionB; ","")&amp;IF(G194="","Missing OptionC; ","")&amp;IF(H194="","Missing OptionD; ","")&amp;IF(I194="","Missing CorrectAnswer; ",IF(ISNA(MATCH(I194,Lists!$C$2:$C$5,0)),"CorrectAnswer must be A, B, C, or D; ",""))&amp;IF(J194="","Missing Feedback; ",IF(LEN(J194)&lt;40,"Feedback may be too short; ",""))&amp;IF(K194="","Missing Tag; ",IF(OR(K194&lt;&gt;LOWER(K194),ISNUMBER(SEARCH(" ",K194))),"Tag must be lowercase with no spaces; ",""))&amp;IF(L194="","Missing Type; ",IF(ISNA(MATCH(L194,Lists!$D$2:$D$10,0)),"Invalid Type; ",""))&amp;IF(M194="","Missing Objective; ","")&amp;IF(N194="","Missing ObjectiveLabel; ","")&amp;IF(O194="","Missing PrimarySkill; ",IF(OR(O194&lt;&gt;LOWER(O194),ISNUMBER(SEARCH(" ",O194))),"PrimarySkill must be lowercase with no spaces; ",""))&amp;IF(AND(OR(B194="repair",B194="bridge"),P194=""),"Repair/Bridge item needs RepairSkill; ","")&amp;IF(AND(OR(B194="repair",B194="bridge"),Q194=""),"Repair/Bridge item needs CommonError; ","")&amp;IF(R194="","ConceptCluster recommended; ","")&amp;IF(AND(U194&lt;&gt;"",V194=""),"ImageAccessibilityNote required when ImageFile is used; ","")&amp;IF(AND(U194&lt;&gt;"",NOT(OR(RIGHT(LOWER(U194),5)=".webp",RIGHT(LOWER(U194),4)=".png",RIGHT(LOWER(U194),4)=".jpg",RIGHT(LOWER(U194),5)=".jpeg"))),"Invalid image extension; ","")&amp;IF(W194="","Missing BossEligible; ",IF(ISNA(MATCH(W194,Lists!$E$2:$E$3,0)),"BossEligible must be Yes or No; ",""))&amp;IF(X194&lt;&gt;"Yes","Correct answer has not been verified; ","")&amp;IF(AA194&lt;&gt;"OK",AA194&amp;"; ","")&amp;IF(AB194&lt;&gt;"OK",AB194&amp;"; ","")&amp;IF(Z194&lt;&gt;"OK",Z194&amp;"; ","")&amp;IF(AND(OR(B194="easyBoss",B194="mediumBoss",B194="finalBoss",B194="legendaryBoss"),W194&lt;&gt;"Yes"),"Boss-pool item should be BossEligible = Yes; ","")))</f>
        <v/>
      </c>
      <c r="AE194" s="11" t="str">
        <f t="shared" ref="AE194:AE257" si="15">IF(OR(AC194="Needs Fix",AC194=""),"","{ id:"&amp;A194&amp;", q:"&amp;CHAR(34)&amp;SUBSTITUTE(D194,CHAR(34),CHAR(92)&amp;CHAR(34))&amp;CHAR(34)&amp;", options:["&amp;CHAR(34)&amp;SUBSTITUTE(E194,CHAR(34),CHAR(92)&amp;CHAR(34))&amp;CHAR(34)&amp;","&amp;CHAR(34)&amp;SUBSTITUTE(F194,CHAR(34),CHAR(92)&amp;CHAR(34))&amp;CHAR(34)&amp;","&amp;CHAR(34)&amp;SUBSTITUTE(G194,CHAR(34),CHAR(92)&amp;CHAR(34))&amp;CHAR(34)&amp;","&amp;CHAR(34)&amp;SUBSTITUTE(H194,CHAR(34),CHAR(92)&amp;CHAR(34))&amp;CHAR(34)&amp;"], a:"&amp;IF(I194="A",0,IF(I194="B",1,IF(I194="C",2,3)))&amp;", tag:"&amp;CHAR(34)&amp;K194&amp;CHAR(34)&amp;", type:"&amp;CHAR(34)&amp;L194&amp;CHAR(34)&amp;", objective:"&amp;CHAR(34)&amp;M194&amp;CHAR(34)&amp;", primarySkill:"&amp;CHAR(34)&amp;O194&amp;CHAR(34)&amp;IF(S194&lt;&gt;"",", secondarySkills:["&amp;CHAR(34)&amp;SUBSTITUTE(SUBSTITUTE(S194," ",""),",",CHAR(34)&amp;","&amp;CHAR(34))&amp;CHAR(34)&amp;"]","")&amp;IF(P194&lt;&gt;"",", repairSkill:"&amp;CHAR(34)&amp;P194&amp;CHAR(34),"")&amp;IF(Q194&lt;&gt;"",", commonError:"&amp;CHAR(34)&amp;Q194&amp;CHAR(34),"")&amp;", difficulty:"&amp;CHAR(34)&amp;C194&amp;CHAR(34)&amp;IF(R194&lt;&gt;"",", conceptCluster:"&amp;CHAR(34)&amp;R194&amp;CHAR(34),"")&amp;IF(T194&lt;&gt;"",", hint:"&amp;CHAR(34)&amp;SUBSTITUTE(T194,CHAR(34),CHAR(92)&amp;CHAR(34))&amp;CHAR(34),"")&amp;IF(U194&lt;&gt;"",", image:"&amp;CHAR(34)&amp;U194&amp;CHAR(34),"")&amp;", feedback:"&amp;CHAR(34)&amp;SUBSTITUTE(J194,CHAR(34),CHAR(92)&amp;CHAR(34))&amp;CHAR(34)&amp;" },")</f>
        <v/>
      </c>
    </row>
    <row r="195" spans="1:31" ht="45" customHeight="1">
      <c r="A195" s="15"/>
      <c r="B195" s="15"/>
      <c r="C195" s="15"/>
      <c r="D195" s="12"/>
      <c r="E195" s="12"/>
      <c r="F195" s="12"/>
      <c r="G195" s="12"/>
      <c r="H195" s="12"/>
      <c r="I195" s="15"/>
      <c r="J195" s="12"/>
      <c r="K195" s="12"/>
      <c r="L195" s="12"/>
      <c r="M195" s="12"/>
      <c r="N195" s="12"/>
      <c r="O195" s="13"/>
      <c r="P195" s="13"/>
      <c r="Q195" s="13"/>
      <c r="R195" s="13"/>
      <c r="S195" s="13"/>
      <c r="T195" s="13"/>
      <c r="U195" s="14"/>
      <c r="V195" s="14"/>
      <c r="W195" s="16"/>
      <c r="X195" s="16"/>
      <c r="Y195" s="14"/>
      <c r="Z195" s="17" t="str">
        <f t="shared" si="12"/>
        <v/>
      </c>
      <c r="AA195" s="17" t="str">
        <f t="shared" si="13"/>
        <v/>
      </c>
      <c r="AB195" s="17" t="str">
        <f t="shared" si="14"/>
        <v/>
      </c>
      <c r="AC195" s="17" t="str">
        <f>IF(COUNTA(A195:Y195)=0,"",IF(OR(A195="",B195="",C195="",D195="",E195="",F195="",G195="",H195="",I195="",J195="",K195="",L195="",M195="",N195="",O195="",W195="",X195="",COUNTIF($A$2:$A$301,A195)&gt;1,COUNTIF($D$2:$D$301,D195)&gt;1,ISNA(MATCH(B195,Lists!$A$2:$A$12,0)),ISNA(MATCH(C195,Lists!$B$2:$B$9,0)),ISNA(MATCH(I195,Lists!$C$2:$C$5,0)),ISNA(MATCH(L195,Lists!$D$2:$D$10,0)),ISNA(MATCH(W195,Lists!$E$2:$E$3,0)),X195&lt;&gt;"Yes",K195&lt;&gt;LOWER(K195),ISNUMBER(SEARCH(" ",K195)),O195&lt;&gt;LOWER(O195),ISNUMBER(SEARCH(" ",O195)),AND(OR(B195="repair",B195="bridge"),P195=""),AND(OR(B195="repair",B195="bridge"),Q195=""),AND(U195&lt;&gt;"",V195=""),AND(U195&lt;&gt;"",NOT(OR(RIGHT(LOWER(U195),5)=".webp",RIGHT(LOWER(U195),4)=".png",RIGHT(LOWER(U195),4)=".jpg",RIGHT(LOWER(U195),5)=".jpeg")))),"Needs Fix",IF(OR(LEN(J195)&lt;40,Z195&lt;&gt;"OK",AB195&lt;&gt;"OK",R195="",AND(OR(B195="easyBoss",B195="mediumBoss",B195="finalBoss",B195="legendaryBoss"),W195&lt;&gt;"Yes")),"Warning","Ready")))</f>
        <v/>
      </c>
      <c r="AD195" s="11" t="str">
        <f>IF(AC195="","",IF(AC195="Ready","Ready",IF(A195="","Missing QuestionID; ","")&amp;IF(B195="","Missing Pool; ",IF(ISNA(MATCH(B195,Lists!$A$2:$A$12,0)),"Invalid Pool; ",""))&amp;IF(C195="","Missing Difficulty; ",IF(ISNA(MATCH(C195,Lists!$B$2:$B$9,0)),"Invalid Difficulty; ",""))&amp;IF(D195="","Missing QuestionText; ","")&amp;IF(E195="","Missing OptionA; ","")&amp;IF(F195="","Missing OptionB; ","")&amp;IF(G195="","Missing OptionC; ","")&amp;IF(H195="","Missing OptionD; ","")&amp;IF(I195="","Missing CorrectAnswer; ",IF(ISNA(MATCH(I195,Lists!$C$2:$C$5,0)),"CorrectAnswer must be A, B, C, or D; ",""))&amp;IF(J195="","Missing Feedback; ",IF(LEN(J195)&lt;40,"Feedback may be too short; ",""))&amp;IF(K195="","Missing Tag; ",IF(OR(K195&lt;&gt;LOWER(K195),ISNUMBER(SEARCH(" ",K195))),"Tag must be lowercase with no spaces; ",""))&amp;IF(L195="","Missing Type; ",IF(ISNA(MATCH(L195,Lists!$D$2:$D$10,0)),"Invalid Type; ",""))&amp;IF(M195="","Missing Objective; ","")&amp;IF(N195="","Missing ObjectiveLabel; ","")&amp;IF(O195="","Missing PrimarySkill; ",IF(OR(O195&lt;&gt;LOWER(O195),ISNUMBER(SEARCH(" ",O195))),"PrimarySkill must be lowercase with no spaces; ",""))&amp;IF(AND(OR(B195="repair",B195="bridge"),P195=""),"Repair/Bridge item needs RepairSkill; ","")&amp;IF(AND(OR(B195="repair",B195="bridge"),Q195=""),"Repair/Bridge item needs CommonError; ","")&amp;IF(R195="","ConceptCluster recommended; ","")&amp;IF(AND(U195&lt;&gt;"",V195=""),"ImageAccessibilityNote required when ImageFile is used; ","")&amp;IF(AND(U195&lt;&gt;"",NOT(OR(RIGHT(LOWER(U195),5)=".webp",RIGHT(LOWER(U195),4)=".png",RIGHT(LOWER(U195),4)=".jpg",RIGHT(LOWER(U195),5)=".jpeg"))),"Invalid image extension; ","")&amp;IF(W195="","Missing BossEligible; ",IF(ISNA(MATCH(W195,Lists!$E$2:$E$3,0)),"BossEligible must be Yes or No; ",""))&amp;IF(X195&lt;&gt;"Yes","Correct answer has not been verified; ","")&amp;IF(AA195&lt;&gt;"OK",AA195&amp;"; ","")&amp;IF(AB195&lt;&gt;"OK",AB195&amp;"; ","")&amp;IF(Z195&lt;&gt;"OK",Z195&amp;"; ","")&amp;IF(AND(OR(B195="easyBoss",B195="mediumBoss",B195="finalBoss",B195="legendaryBoss"),W195&lt;&gt;"Yes"),"Boss-pool item should be BossEligible = Yes; ","")))</f>
        <v/>
      </c>
      <c r="AE195" s="11" t="str">
        <f t="shared" si="15"/>
        <v/>
      </c>
    </row>
    <row r="196" spans="1:31" ht="45" customHeight="1">
      <c r="A196" s="15"/>
      <c r="B196" s="15"/>
      <c r="C196" s="15"/>
      <c r="D196" s="12"/>
      <c r="E196" s="12"/>
      <c r="F196" s="12"/>
      <c r="G196" s="12"/>
      <c r="H196" s="12"/>
      <c r="I196" s="15"/>
      <c r="J196" s="12"/>
      <c r="K196" s="12"/>
      <c r="L196" s="12"/>
      <c r="M196" s="12"/>
      <c r="N196" s="12"/>
      <c r="O196" s="13"/>
      <c r="P196" s="13"/>
      <c r="Q196" s="13"/>
      <c r="R196" s="13"/>
      <c r="S196" s="13"/>
      <c r="T196" s="13"/>
      <c r="U196" s="14"/>
      <c r="V196" s="14"/>
      <c r="W196" s="16"/>
      <c r="X196" s="16"/>
      <c r="Y196" s="14"/>
      <c r="Z196" s="17" t="str">
        <f t="shared" si="12"/>
        <v/>
      </c>
      <c r="AA196" s="17" t="str">
        <f t="shared" si="13"/>
        <v/>
      </c>
      <c r="AB196" s="17" t="str">
        <f t="shared" si="14"/>
        <v/>
      </c>
      <c r="AC196" s="17" t="str">
        <f>IF(COUNTA(A196:Y196)=0,"",IF(OR(A196="",B196="",C196="",D196="",E196="",F196="",G196="",H196="",I196="",J196="",K196="",L196="",M196="",N196="",O196="",W196="",X196="",COUNTIF($A$2:$A$301,A196)&gt;1,COUNTIF($D$2:$D$301,D196)&gt;1,ISNA(MATCH(B196,Lists!$A$2:$A$12,0)),ISNA(MATCH(C196,Lists!$B$2:$B$9,0)),ISNA(MATCH(I196,Lists!$C$2:$C$5,0)),ISNA(MATCH(L196,Lists!$D$2:$D$10,0)),ISNA(MATCH(W196,Lists!$E$2:$E$3,0)),X196&lt;&gt;"Yes",K196&lt;&gt;LOWER(K196),ISNUMBER(SEARCH(" ",K196)),O196&lt;&gt;LOWER(O196),ISNUMBER(SEARCH(" ",O196)),AND(OR(B196="repair",B196="bridge"),P196=""),AND(OR(B196="repair",B196="bridge"),Q196=""),AND(U196&lt;&gt;"",V196=""),AND(U196&lt;&gt;"",NOT(OR(RIGHT(LOWER(U196),5)=".webp",RIGHT(LOWER(U196),4)=".png",RIGHT(LOWER(U196),4)=".jpg",RIGHT(LOWER(U196),5)=".jpeg")))),"Needs Fix",IF(OR(LEN(J196)&lt;40,Z196&lt;&gt;"OK",AB196&lt;&gt;"OK",R196="",AND(OR(B196="easyBoss",B196="mediumBoss",B196="finalBoss",B196="legendaryBoss"),W196&lt;&gt;"Yes")),"Warning","Ready")))</f>
        <v/>
      </c>
      <c r="AD196" s="11" t="str">
        <f>IF(AC196="","",IF(AC196="Ready","Ready",IF(A196="","Missing QuestionID; ","")&amp;IF(B196="","Missing Pool; ",IF(ISNA(MATCH(B196,Lists!$A$2:$A$12,0)),"Invalid Pool; ",""))&amp;IF(C196="","Missing Difficulty; ",IF(ISNA(MATCH(C196,Lists!$B$2:$B$9,0)),"Invalid Difficulty; ",""))&amp;IF(D196="","Missing QuestionText; ","")&amp;IF(E196="","Missing OptionA; ","")&amp;IF(F196="","Missing OptionB; ","")&amp;IF(G196="","Missing OptionC; ","")&amp;IF(H196="","Missing OptionD; ","")&amp;IF(I196="","Missing CorrectAnswer; ",IF(ISNA(MATCH(I196,Lists!$C$2:$C$5,0)),"CorrectAnswer must be A, B, C, or D; ",""))&amp;IF(J196="","Missing Feedback; ",IF(LEN(J196)&lt;40,"Feedback may be too short; ",""))&amp;IF(K196="","Missing Tag; ",IF(OR(K196&lt;&gt;LOWER(K196),ISNUMBER(SEARCH(" ",K196))),"Tag must be lowercase with no spaces; ",""))&amp;IF(L196="","Missing Type; ",IF(ISNA(MATCH(L196,Lists!$D$2:$D$10,0)),"Invalid Type; ",""))&amp;IF(M196="","Missing Objective; ","")&amp;IF(N196="","Missing ObjectiveLabel; ","")&amp;IF(O196="","Missing PrimarySkill; ",IF(OR(O196&lt;&gt;LOWER(O196),ISNUMBER(SEARCH(" ",O196))),"PrimarySkill must be lowercase with no spaces; ",""))&amp;IF(AND(OR(B196="repair",B196="bridge"),P196=""),"Repair/Bridge item needs RepairSkill; ","")&amp;IF(AND(OR(B196="repair",B196="bridge"),Q196=""),"Repair/Bridge item needs CommonError; ","")&amp;IF(R196="","ConceptCluster recommended; ","")&amp;IF(AND(U196&lt;&gt;"",V196=""),"ImageAccessibilityNote required when ImageFile is used; ","")&amp;IF(AND(U196&lt;&gt;"",NOT(OR(RIGHT(LOWER(U196),5)=".webp",RIGHT(LOWER(U196),4)=".png",RIGHT(LOWER(U196),4)=".jpg",RIGHT(LOWER(U196),5)=".jpeg"))),"Invalid image extension; ","")&amp;IF(W196="","Missing BossEligible; ",IF(ISNA(MATCH(W196,Lists!$E$2:$E$3,0)),"BossEligible must be Yes or No; ",""))&amp;IF(X196&lt;&gt;"Yes","Correct answer has not been verified; ","")&amp;IF(AA196&lt;&gt;"OK",AA196&amp;"; ","")&amp;IF(AB196&lt;&gt;"OK",AB196&amp;"; ","")&amp;IF(Z196&lt;&gt;"OK",Z196&amp;"; ","")&amp;IF(AND(OR(B196="easyBoss",B196="mediumBoss",B196="finalBoss",B196="legendaryBoss"),W196&lt;&gt;"Yes"),"Boss-pool item should be BossEligible = Yes; ","")))</f>
        <v/>
      </c>
      <c r="AE196" s="11" t="str">
        <f t="shared" si="15"/>
        <v/>
      </c>
    </row>
    <row r="197" spans="1:31" ht="45" customHeight="1">
      <c r="A197" s="15"/>
      <c r="B197" s="15"/>
      <c r="C197" s="15"/>
      <c r="D197" s="12"/>
      <c r="E197" s="12"/>
      <c r="F197" s="12"/>
      <c r="G197" s="12"/>
      <c r="H197" s="12"/>
      <c r="I197" s="15"/>
      <c r="J197" s="12"/>
      <c r="K197" s="12"/>
      <c r="L197" s="12"/>
      <c r="M197" s="12"/>
      <c r="N197" s="12"/>
      <c r="O197" s="13"/>
      <c r="P197" s="13"/>
      <c r="Q197" s="13"/>
      <c r="R197" s="13"/>
      <c r="S197" s="13"/>
      <c r="T197" s="13"/>
      <c r="U197" s="14"/>
      <c r="V197" s="14"/>
      <c r="W197" s="16"/>
      <c r="X197" s="16"/>
      <c r="Y197" s="14"/>
      <c r="Z197" s="17" t="str">
        <f t="shared" si="12"/>
        <v/>
      </c>
      <c r="AA197" s="17" t="str">
        <f t="shared" si="13"/>
        <v/>
      </c>
      <c r="AB197" s="17" t="str">
        <f t="shared" si="14"/>
        <v/>
      </c>
      <c r="AC197" s="17" t="str">
        <f>IF(COUNTA(A197:Y197)=0,"",IF(OR(A197="",B197="",C197="",D197="",E197="",F197="",G197="",H197="",I197="",J197="",K197="",L197="",M197="",N197="",O197="",W197="",X197="",COUNTIF($A$2:$A$301,A197)&gt;1,COUNTIF($D$2:$D$301,D197)&gt;1,ISNA(MATCH(B197,Lists!$A$2:$A$12,0)),ISNA(MATCH(C197,Lists!$B$2:$B$9,0)),ISNA(MATCH(I197,Lists!$C$2:$C$5,0)),ISNA(MATCH(L197,Lists!$D$2:$D$10,0)),ISNA(MATCH(W197,Lists!$E$2:$E$3,0)),X197&lt;&gt;"Yes",K197&lt;&gt;LOWER(K197),ISNUMBER(SEARCH(" ",K197)),O197&lt;&gt;LOWER(O197),ISNUMBER(SEARCH(" ",O197)),AND(OR(B197="repair",B197="bridge"),P197=""),AND(OR(B197="repair",B197="bridge"),Q197=""),AND(U197&lt;&gt;"",V197=""),AND(U197&lt;&gt;"",NOT(OR(RIGHT(LOWER(U197),5)=".webp",RIGHT(LOWER(U197),4)=".png",RIGHT(LOWER(U197),4)=".jpg",RIGHT(LOWER(U197),5)=".jpeg")))),"Needs Fix",IF(OR(LEN(J197)&lt;40,Z197&lt;&gt;"OK",AB197&lt;&gt;"OK",R197="",AND(OR(B197="easyBoss",B197="mediumBoss",B197="finalBoss",B197="legendaryBoss"),W197&lt;&gt;"Yes")),"Warning","Ready")))</f>
        <v/>
      </c>
      <c r="AD197" s="11" t="str">
        <f>IF(AC197="","",IF(AC197="Ready","Ready",IF(A197="","Missing QuestionID; ","")&amp;IF(B197="","Missing Pool; ",IF(ISNA(MATCH(B197,Lists!$A$2:$A$12,0)),"Invalid Pool; ",""))&amp;IF(C197="","Missing Difficulty; ",IF(ISNA(MATCH(C197,Lists!$B$2:$B$9,0)),"Invalid Difficulty; ",""))&amp;IF(D197="","Missing QuestionText; ","")&amp;IF(E197="","Missing OptionA; ","")&amp;IF(F197="","Missing OptionB; ","")&amp;IF(G197="","Missing OptionC; ","")&amp;IF(H197="","Missing OptionD; ","")&amp;IF(I197="","Missing CorrectAnswer; ",IF(ISNA(MATCH(I197,Lists!$C$2:$C$5,0)),"CorrectAnswer must be A, B, C, or D; ",""))&amp;IF(J197="","Missing Feedback; ",IF(LEN(J197)&lt;40,"Feedback may be too short; ",""))&amp;IF(K197="","Missing Tag; ",IF(OR(K197&lt;&gt;LOWER(K197),ISNUMBER(SEARCH(" ",K197))),"Tag must be lowercase with no spaces; ",""))&amp;IF(L197="","Missing Type; ",IF(ISNA(MATCH(L197,Lists!$D$2:$D$10,0)),"Invalid Type; ",""))&amp;IF(M197="","Missing Objective; ","")&amp;IF(N197="","Missing ObjectiveLabel; ","")&amp;IF(O197="","Missing PrimarySkill; ",IF(OR(O197&lt;&gt;LOWER(O197),ISNUMBER(SEARCH(" ",O197))),"PrimarySkill must be lowercase with no spaces; ",""))&amp;IF(AND(OR(B197="repair",B197="bridge"),P197=""),"Repair/Bridge item needs RepairSkill; ","")&amp;IF(AND(OR(B197="repair",B197="bridge"),Q197=""),"Repair/Bridge item needs CommonError; ","")&amp;IF(R197="","ConceptCluster recommended; ","")&amp;IF(AND(U197&lt;&gt;"",V197=""),"ImageAccessibilityNote required when ImageFile is used; ","")&amp;IF(AND(U197&lt;&gt;"",NOT(OR(RIGHT(LOWER(U197),5)=".webp",RIGHT(LOWER(U197),4)=".png",RIGHT(LOWER(U197),4)=".jpg",RIGHT(LOWER(U197),5)=".jpeg"))),"Invalid image extension; ","")&amp;IF(W197="","Missing BossEligible; ",IF(ISNA(MATCH(W197,Lists!$E$2:$E$3,0)),"BossEligible must be Yes or No; ",""))&amp;IF(X197&lt;&gt;"Yes","Correct answer has not been verified; ","")&amp;IF(AA197&lt;&gt;"OK",AA197&amp;"; ","")&amp;IF(AB197&lt;&gt;"OK",AB197&amp;"; ","")&amp;IF(Z197&lt;&gt;"OK",Z197&amp;"; ","")&amp;IF(AND(OR(B197="easyBoss",B197="mediumBoss",B197="finalBoss",B197="legendaryBoss"),W197&lt;&gt;"Yes"),"Boss-pool item should be BossEligible = Yes; ","")))</f>
        <v/>
      </c>
      <c r="AE197" s="11" t="str">
        <f t="shared" si="15"/>
        <v/>
      </c>
    </row>
    <row r="198" spans="1:31" ht="45" customHeight="1">
      <c r="A198" s="15"/>
      <c r="B198" s="15"/>
      <c r="C198" s="15"/>
      <c r="D198" s="12"/>
      <c r="E198" s="12"/>
      <c r="F198" s="12"/>
      <c r="G198" s="12"/>
      <c r="H198" s="12"/>
      <c r="I198" s="15"/>
      <c r="J198" s="12"/>
      <c r="K198" s="12"/>
      <c r="L198" s="12"/>
      <c r="M198" s="12"/>
      <c r="N198" s="12"/>
      <c r="O198" s="13"/>
      <c r="P198" s="13"/>
      <c r="Q198" s="13"/>
      <c r="R198" s="13"/>
      <c r="S198" s="13"/>
      <c r="T198" s="13"/>
      <c r="U198" s="14"/>
      <c r="V198" s="14"/>
      <c r="W198" s="16"/>
      <c r="X198" s="16"/>
      <c r="Y198" s="14"/>
      <c r="Z198" s="17" t="str">
        <f t="shared" si="12"/>
        <v/>
      </c>
      <c r="AA198" s="17" t="str">
        <f t="shared" si="13"/>
        <v/>
      </c>
      <c r="AB198" s="17" t="str">
        <f t="shared" si="14"/>
        <v/>
      </c>
      <c r="AC198" s="17" t="str">
        <f>IF(COUNTA(A198:Y198)=0,"",IF(OR(A198="",B198="",C198="",D198="",E198="",F198="",G198="",H198="",I198="",J198="",K198="",L198="",M198="",N198="",O198="",W198="",X198="",COUNTIF($A$2:$A$301,A198)&gt;1,COUNTIF($D$2:$D$301,D198)&gt;1,ISNA(MATCH(B198,Lists!$A$2:$A$12,0)),ISNA(MATCH(C198,Lists!$B$2:$B$9,0)),ISNA(MATCH(I198,Lists!$C$2:$C$5,0)),ISNA(MATCH(L198,Lists!$D$2:$D$10,0)),ISNA(MATCH(W198,Lists!$E$2:$E$3,0)),X198&lt;&gt;"Yes",K198&lt;&gt;LOWER(K198),ISNUMBER(SEARCH(" ",K198)),O198&lt;&gt;LOWER(O198),ISNUMBER(SEARCH(" ",O198)),AND(OR(B198="repair",B198="bridge"),P198=""),AND(OR(B198="repair",B198="bridge"),Q198=""),AND(U198&lt;&gt;"",V198=""),AND(U198&lt;&gt;"",NOT(OR(RIGHT(LOWER(U198),5)=".webp",RIGHT(LOWER(U198),4)=".png",RIGHT(LOWER(U198),4)=".jpg",RIGHT(LOWER(U198),5)=".jpeg")))),"Needs Fix",IF(OR(LEN(J198)&lt;40,Z198&lt;&gt;"OK",AB198&lt;&gt;"OK",R198="",AND(OR(B198="easyBoss",B198="mediumBoss",B198="finalBoss",B198="legendaryBoss"),W198&lt;&gt;"Yes")),"Warning","Ready")))</f>
        <v/>
      </c>
      <c r="AD198" s="11" t="str">
        <f>IF(AC198="","",IF(AC198="Ready","Ready",IF(A198="","Missing QuestionID; ","")&amp;IF(B198="","Missing Pool; ",IF(ISNA(MATCH(B198,Lists!$A$2:$A$12,0)),"Invalid Pool; ",""))&amp;IF(C198="","Missing Difficulty; ",IF(ISNA(MATCH(C198,Lists!$B$2:$B$9,0)),"Invalid Difficulty; ",""))&amp;IF(D198="","Missing QuestionText; ","")&amp;IF(E198="","Missing OptionA; ","")&amp;IF(F198="","Missing OptionB; ","")&amp;IF(G198="","Missing OptionC; ","")&amp;IF(H198="","Missing OptionD; ","")&amp;IF(I198="","Missing CorrectAnswer; ",IF(ISNA(MATCH(I198,Lists!$C$2:$C$5,0)),"CorrectAnswer must be A, B, C, or D; ",""))&amp;IF(J198="","Missing Feedback; ",IF(LEN(J198)&lt;40,"Feedback may be too short; ",""))&amp;IF(K198="","Missing Tag; ",IF(OR(K198&lt;&gt;LOWER(K198),ISNUMBER(SEARCH(" ",K198))),"Tag must be lowercase with no spaces; ",""))&amp;IF(L198="","Missing Type; ",IF(ISNA(MATCH(L198,Lists!$D$2:$D$10,0)),"Invalid Type; ",""))&amp;IF(M198="","Missing Objective; ","")&amp;IF(N198="","Missing ObjectiveLabel; ","")&amp;IF(O198="","Missing PrimarySkill; ",IF(OR(O198&lt;&gt;LOWER(O198),ISNUMBER(SEARCH(" ",O198))),"PrimarySkill must be lowercase with no spaces; ",""))&amp;IF(AND(OR(B198="repair",B198="bridge"),P198=""),"Repair/Bridge item needs RepairSkill; ","")&amp;IF(AND(OR(B198="repair",B198="bridge"),Q198=""),"Repair/Bridge item needs CommonError; ","")&amp;IF(R198="","ConceptCluster recommended; ","")&amp;IF(AND(U198&lt;&gt;"",V198=""),"ImageAccessibilityNote required when ImageFile is used; ","")&amp;IF(AND(U198&lt;&gt;"",NOT(OR(RIGHT(LOWER(U198),5)=".webp",RIGHT(LOWER(U198),4)=".png",RIGHT(LOWER(U198),4)=".jpg",RIGHT(LOWER(U198),5)=".jpeg"))),"Invalid image extension; ","")&amp;IF(W198="","Missing BossEligible; ",IF(ISNA(MATCH(W198,Lists!$E$2:$E$3,0)),"BossEligible must be Yes or No; ",""))&amp;IF(X198&lt;&gt;"Yes","Correct answer has not been verified; ","")&amp;IF(AA198&lt;&gt;"OK",AA198&amp;"; ","")&amp;IF(AB198&lt;&gt;"OK",AB198&amp;"; ","")&amp;IF(Z198&lt;&gt;"OK",Z198&amp;"; ","")&amp;IF(AND(OR(B198="easyBoss",B198="mediumBoss",B198="finalBoss",B198="legendaryBoss"),W198&lt;&gt;"Yes"),"Boss-pool item should be BossEligible = Yes; ","")))</f>
        <v/>
      </c>
      <c r="AE198" s="11" t="str">
        <f t="shared" si="15"/>
        <v/>
      </c>
    </row>
    <row r="199" spans="1:31" ht="45" customHeight="1">
      <c r="A199" s="15"/>
      <c r="B199" s="15"/>
      <c r="C199" s="15"/>
      <c r="D199" s="12"/>
      <c r="E199" s="12"/>
      <c r="F199" s="12"/>
      <c r="G199" s="12"/>
      <c r="H199" s="12"/>
      <c r="I199" s="15"/>
      <c r="J199" s="12"/>
      <c r="K199" s="12"/>
      <c r="L199" s="12"/>
      <c r="M199" s="12"/>
      <c r="N199" s="12"/>
      <c r="O199" s="13"/>
      <c r="P199" s="13"/>
      <c r="Q199" s="13"/>
      <c r="R199" s="13"/>
      <c r="S199" s="13"/>
      <c r="T199" s="13"/>
      <c r="U199" s="14"/>
      <c r="V199" s="14"/>
      <c r="W199" s="16"/>
      <c r="X199" s="16"/>
      <c r="Y199" s="14"/>
      <c r="Z199" s="17" t="str">
        <f t="shared" si="12"/>
        <v/>
      </c>
      <c r="AA199" s="17" t="str">
        <f t="shared" si="13"/>
        <v/>
      </c>
      <c r="AB199" s="17" t="str">
        <f t="shared" si="14"/>
        <v/>
      </c>
      <c r="AC199" s="17" t="str">
        <f>IF(COUNTA(A199:Y199)=0,"",IF(OR(A199="",B199="",C199="",D199="",E199="",F199="",G199="",H199="",I199="",J199="",K199="",L199="",M199="",N199="",O199="",W199="",X199="",COUNTIF($A$2:$A$301,A199)&gt;1,COUNTIF($D$2:$D$301,D199)&gt;1,ISNA(MATCH(B199,Lists!$A$2:$A$12,0)),ISNA(MATCH(C199,Lists!$B$2:$B$9,0)),ISNA(MATCH(I199,Lists!$C$2:$C$5,0)),ISNA(MATCH(L199,Lists!$D$2:$D$10,0)),ISNA(MATCH(W199,Lists!$E$2:$E$3,0)),X199&lt;&gt;"Yes",K199&lt;&gt;LOWER(K199),ISNUMBER(SEARCH(" ",K199)),O199&lt;&gt;LOWER(O199),ISNUMBER(SEARCH(" ",O199)),AND(OR(B199="repair",B199="bridge"),P199=""),AND(OR(B199="repair",B199="bridge"),Q199=""),AND(U199&lt;&gt;"",V199=""),AND(U199&lt;&gt;"",NOT(OR(RIGHT(LOWER(U199),5)=".webp",RIGHT(LOWER(U199),4)=".png",RIGHT(LOWER(U199),4)=".jpg",RIGHT(LOWER(U199),5)=".jpeg")))),"Needs Fix",IF(OR(LEN(J199)&lt;40,Z199&lt;&gt;"OK",AB199&lt;&gt;"OK",R199="",AND(OR(B199="easyBoss",B199="mediumBoss",B199="finalBoss",B199="legendaryBoss"),W199&lt;&gt;"Yes")),"Warning","Ready")))</f>
        <v/>
      </c>
      <c r="AD199" s="11" t="str">
        <f>IF(AC199="","",IF(AC199="Ready","Ready",IF(A199="","Missing QuestionID; ","")&amp;IF(B199="","Missing Pool; ",IF(ISNA(MATCH(B199,Lists!$A$2:$A$12,0)),"Invalid Pool; ",""))&amp;IF(C199="","Missing Difficulty; ",IF(ISNA(MATCH(C199,Lists!$B$2:$B$9,0)),"Invalid Difficulty; ",""))&amp;IF(D199="","Missing QuestionText; ","")&amp;IF(E199="","Missing OptionA; ","")&amp;IF(F199="","Missing OptionB; ","")&amp;IF(G199="","Missing OptionC; ","")&amp;IF(H199="","Missing OptionD; ","")&amp;IF(I199="","Missing CorrectAnswer; ",IF(ISNA(MATCH(I199,Lists!$C$2:$C$5,0)),"CorrectAnswer must be A, B, C, or D; ",""))&amp;IF(J199="","Missing Feedback; ",IF(LEN(J199)&lt;40,"Feedback may be too short; ",""))&amp;IF(K199="","Missing Tag; ",IF(OR(K199&lt;&gt;LOWER(K199),ISNUMBER(SEARCH(" ",K199))),"Tag must be lowercase with no spaces; ",""))&amp;IF(L199="","Missing Type; ",IF(ISNA(MATCH(L199,Lists!$D$2:$D$10,0)),"Invalid Type; ",""))&amp;IF(M199="","Missing Objective; ","")&amp;IF(N199="","Missing ObjectiveLabel; ","")&amp;IF(O199="","Missing PrimarySkill; ",IF(OR(O199&lt;&gt;LOWER(O199),ISNUMBER(SEARCH(" ",O199))),"PrimarySkill must be lowercase with no spaces; ",""))&amp;IF(AND(OR(B199="repair",B199="bridge"),P199=""),"Repair/Bridge item needs RepairSkill; ","")&amp;IF(AND(OR(B199="repair",B199="bridge"),Q199=""),"Repair/Bridge item needs CommonError; ","")&amp;IF(R199="","ConceptCluster recommended; ","")&amp;IF(AND(U199&lt;&gt;"",V199=""),"ImageAccessibilityNote required when ImageFile is used; ","")&amp;IF(AND(U199&lt;&gt;"",NOT(OR(RIGHT(LOWER(U199),5)=".webp",RIGHT(LOWER(U199),4)=".png",RIGHT(LOWER(U199),4)=".jpg",RIGHT(LOWER(U199),5)=".jpeg"))),"Invalid image extension; ","")&amp;IF(W199="","Missing BossEligible; ",IF(ISNA(MATCH(W199,Lists!$E$2:$E$3,0)),"BossEligible must be Yes or No; ",""))&amp;IF(X199&lt;&gt;"Yes","Correct answer has not been verified; ","")&amp;IF(AA199&lt;&gt;"OK",AA199&amp;"; ","")&amp;IF(AB199&lt;&gt;"OK",AB199&amp;"; ","")&amp;IF(Z199&lt;&gt;"OK",Z199&amp;"; ","")&amp;IF(AND(OR(B199="easyBoss",B199="mediumBoss",B199="finalBoss",B199="legendaryBoss"),W199&lt;&gt;"Yes"),"Boss-pool item should be BossEligible = Yes; ","")))</f>
        <v/>
      </c>
      <c r="AE199" s="11" t="str">
        <f t="shared" si="15"/>
        <v/>
      </c>
    </row>
    <row r="200" spans="1:31" ht="45" customHeight="1">
      <c r="A200" s="15"/>
      <c r="B200" s="15"/>
      <c r="C200" s="15"/>
      <c r="D200" s="12"/>
      <c r="E200" s="12"/>
      <c r="F200" s="12"/>
      <c r="G200" s="12"/>
      <c r="H200" s="12"/>
      <c r="I200" s="15"/>
      <c r="J200" s="12"/>
      <c r="K200" s="12"/>
      <c r="L200" s="12"/>
      <c r="M200" s="12"/>
      <c r="N200" s="12"/>
      <c r="O200" s="13"/>
      <c r="P200" s="13"/>
      <c r="Q200" s="13"/>
      <c r="R200" s="13"/>
      <c r="S200" s="13"/>
      <c r="T200" s="13"/>
      <c r="U200" s="14"/>
      <c r="V200" s="14"/>
      <c r="W200" s="16"/>
      <c r="X200" s="16"/>
      <c r="Y200" s="14"/>
      <c r="Z200" s="17" t="str">
        <f t="shared" si="12"/>
        <v/>
      </c>
      <c r="AA200" s="17" t="str">
        <f t="shared" si="13"/>
        <v/>
      </c>
      <c r="AB200" s="17" t="str">
        <f t="shared" si="14"/>
        <v/>
      </c>
      <c r="AC200" s="17" t="str">
        <f>IF(COUNTA(A200:Y200)=0,"",IF(OR(A200="",B200="",C200="",D200="",E200="",F200="",G200="",H200="",I200="",J200="",K200="",L200="",M200="",N200="",O200="",W200="",X200="",COUNTIF($A$2:$A$301,A200)&gt;1,COUNTIF($D$2:$D$301,D200)&gt;1,ISNA(MATCH(B200,Lists!$A$2:$A$12,0)),ISNA(MATCH(C200,Lists!$B$2:$B$9,0)),ISNA(MATCH(I200,Lists!$C$2:$C$5,0)),ISNA(MATCH(L200,Lists!$D$2:$D$10,0)),ISNA(MATCH(W200,Lists!$E$2:$E$3,0)),X200&lt;&gt;"Yes",K200&lt;&gt;LOWER(K200),ISNUMBER(SEARCH(" ",K200)),O200&lt;&gt;LOWER(O200),ISNUMBER(SEARCH(" ",O200)),AND(OR(B200="repair",B200="bridge"),P200=""),AND(OR(B200="repair",B200="bridge"),Q200=""),AND(U200&lt;&gt;"",V200=""),AND(U200&lt;&gt;"",NOT(OR(RIGHT(LOWER(U200),5)=".webp",RIGHT(LOWER(U200),4)=".png",RIGHT(LOWER(U200),4)=".jpg",RIGHT(LOWER(U200),5)=".jpeg")))),"Needs Fix",IF(OR(LEN(J200)&lt;40,Z200&lt;&gt;"OK",AB200&lt;&gt;"OK",R200="",AND(OR(B200="easyBoss",B200="mediumBoss",B200="finalBoss",B200="legendaryBoss"),W200&lt;&gt;"Yes")),"Warning","Ready")))</f>
        <v/>
      </c>
      <c r="AD200" s="11" t="str">
        <f>IF(AC200="","",IF(AC200="Ready","Ready",IF(A200="","Missing QuestionID; ","")&amp;IF(B200="","Missing Pool; ",IF(ISNA(MATCH(B200,Lists!$A$2:$A$12,0)),"Invalid Pool; ",""))&amp;IF(C200="","Missing Difficulty; ",IF(ISNA(MATCH(C200,Lists!$B$2:$B$9,0)),"Invalid Difficulty; ",""))&amp;IF(D200="","Missing QuestionText; ","")&amp;IF(E200="","Missing OptionA; ","")&amp;IF(F200="","Missing OptionB; ","")&amp;IF(G200="","Missing OptionC; ","")&amp;IF(H200="","Missing OptionD; ","")&amp;IF(I200="","Missing CorrectAnswer; ",IF(ISNA(MATCH(I200,Lists!$C$2:$C$5,0)),"CorrectAnswer must be A, B, C, or D; ",""))&amp;IF(J200="","Missing Feedback; ",IF(LEN(J200)&lt;40,"Feedback may be too short; ",""))&amp;IF(K200="","Missing Tag; ",IF(OR(K200&lt;&gt;LOWER(K200),ISNUMBER(SEARCH(" ",K200))),"Tag must be lowercase with no spaces; ",""))&amp;IF(L200="","Missing Type; ",IF(ISNA(MATCH(L200,Lists!$D$2:$D$10,0)),"Invalid Type; ",""))&amp;IF(M200="","Missing Objective; ","")&amp;IF(N200="","Missing ObjectiveLabel; ","")&amp;IF(O200="","Missing PrimarySkill; ",IF(OR(O200&lt;&gt;LOWER(O200),ISNUMBER(SEARCH(" ",O200))),"PrimarySkill must be lowercase with no spaces; ",""))&amp;IF(AND(OR(B200="repair",B200="bridge"),P200=""),"Repair/Bridge item needs RepairSkill; ","")&amp;IF(AND(OR(B200="repair",B200="bridge"),Q200=""),"Repair/Bridge item needs CommonError; ","")&amp;IF(R200="","ConceptCluster recommended; ","")&amp;IF(AND(U200&lt;&gt;"",V200=""),"ImageAccessibilityNote required when ImageFile is used; ","")&amp;IF(AND(U200&lt;&gt;"",NOT(OR(RIGHT(LOWER(U200),5)=".webp",RIGHT(LOWER(U200),4)=".png",RIGHT(LOWER(U200),4)=".jpg",RIGHT(LOWER(U200),5)=".jpeg"))),"Invalid image extension; ","")&amp;IF(W200="","Missing BossEligible; ",IF(ISNA(MATCH(W200,Lists!$E$2:$E$3,0)),"BossEligible must be Yes or No; ",""))&amp;IF(X200&lt;&gt;"Yes","Correct answer has not been verified; ","")&amp;IF(AA200&lt;&gt;"OK",AA200&amp;"; ","")&amp;IF(AB200&lt;&gt;"OK",AB200&amp;"; ","")&amp;IF(Z200&lt;&gt;"OK",Z200&amp;"; ","")&amp;IF(AND(OR(B200="easyBoss",B200="mediumBoss",B200="finalBoss",B200="legendaryBoss"),W200&lt;&gt;"Yes"),"Boss-pool item should be BossEligible = Yes; ","")))</f>
        <v/>
      </c>
      <c r="AE200" s="11" t="str">
        <f t="shared" si="15"/>
        <v/>
      </c>
    </row>
    <row r="201" spans="1:31" ht="45" customHeight="1">
      <c r="A201" s="15"/>
      <c r="B201" s="15"/>
      <c r="C201" s="15"/>
      <c r="D201" s="12"/>
      <c r="E201" s="12"/>
      <c r="F201" s="12"/>
      <c r="G201" s="12"/>
      <c r="H201" s="12"/>
      <c r="I201" s="15"/>
      <c r="J201" s="12"/>
      <c r="K201" s="12"/>
      <c r="L201" s="12"/>
      <c r="M201" s="12"/>
      <c r="N201" s="12"/>
      <c r="O201" s="13"/>
      <c r="P201" s="13"/>
      <c r="Q201" s="13"/>
      <c r="R201" s="13"/>
      <c r="S201" s="13"/>
      <c r="T201" s="13"/>
      <c r="U201" s="14"/>
      <c r="V201" s="14"/>
      <c r="W201" s="16"/>
      <c r="X201" s="16"/>
      <c r="Y201" s="14"/>
      <c r="Z201" s="17" t="str">
        <f t="shared" si="12"/>
        <v/>
      </c>
      <c r="AA201" s="17" t="str">
        <f t="shared" si="13"/>
        <v/>
      </c>
      <c r="AB201" s="17" t="str">
        <f t="shared" si="14"/>
        <v/>
      </c>
      <c r="AC201" s="17" t="str">
        <f>IF(COUNTA(A201:Y201)=0,"",IF(OR(A201="",B201="",C201="",D201="",E201="",F201="",G201="",H201="",I201="",J201="",K201="",L201="",M201="",N201="",O201="",W201="",X201="",COUNTIF($A$2:$A$301,A201)&gt;1,COUNTIF($D$2:$D$301,D201)&gt;1,ISNA(MATCH(B201,Lists!$A$2:$A$12,0)),ISNA(MATCH(C201,Lists!$B$2:$B$9,0)),ISNA(MATCH(I201,Lists!$C$2:$C$5,0)),ISNA(MATCH(L201,Lists!$D$2:$D$10,0)),ISNA(MATCH(W201,Lists!$E$2:$E$3,0)),X201&lt;&gt;"Yes",K201&lt;&gt;LOWER(K201),ISNUMBER(SEARCH(" ",K201)),O201&lt;&gt;LOWER(O201),ISNUMBER(SEARCH(" ",O201)),AND(OR(B201="repair",B201="bridge"),P201=""),AND(OR(B201="repair",B201="bridge"),Q201=""),AND(U201&lt;&gt;"",V201=""),AND(U201&lt;&gt;"",NOT(OR(RIGHT(LOWER(U201),5)=".webp",RIGHT(LOWER(U201),4)=".png",RIGHT(LOWER(U201),4)=".jpg",RIGHT(LOWER(U201),5)=".jpeg")))),"Needs Fix",IF(OR(LEN(J201)&lt;40,Z201&lt;&gt;"OK",AB201&lt;&gt;"OK",R201="",AND(OR(B201="easyBoss",B201="mediumBoss",B201="finalBoss",B201="legendaryBoss"),W201&lt;&gt;"Yes")),"Warning","Ready")))</f>
        <v/>
      </c>
      <c r="AD201" s="11" t="str">
        <f>IF(AC201="","",IF(AC201="Ready","Ready",IF(A201="","Missing QuestionID; ","")&amp;IF(B201="","Missing Pool; ",IF(ISNA(MATCH(B201,Lists!$A$2:$A$12,0)),"Invalid Pool; ",""))&amp;IF(C201="","Missing Difficulty; ",IF(ISNA(MATCH(C201,Lists!$B$2:$B$9,0)),"Invalid Difficulty; ",""))&amp;IF(D201="","Missing QuestionText; ","")&amp;IF(E201="","Missing OptionA; ","")&amp;IF(F201="","Missing OptionB; ","")&amp;IF(G201="","Missing OptionC; ","")&amp;IF(H201="","Missing OptionD; ","")&amp;IF(I201="","Missing CorrectAnswer; ",IF(ISNA(MATCH(I201,Lists!$C$2:$C$5,0)),"CorrectAnswer must be A, B, C, or D; ",""))&amp;IF(J201="","Missing Feedback; ",IF(LEN(J201)&lt;40,"Feedback may be too short; ",""))&amp;IF(K201="","Missing Tag; ",IF(OR(K201&lt;&gt;LOWER(K201),ISNUMBER(SEARCH(" ",K201))),"Tag must be lowercase with no spaces; ",""))&amp;IF(L201="","Missing Type; ",IF(ISNA(MATCH(L201,Lists!$D$2:$D$10,0)),"Invalid Type; ",""))&amp;IF(M201="","Missing Objective; ","")&amp;IF(N201="","Missing ObjectiveLabel; ","")&amp;IF(O201="","Missing PrimarySkill; ",IF(OR(O201&lt;&gt;LOWER(O201),ISNUMBER(SEARCH(" ",O201))),"PrimarySkill must be lowercase with no spaces; ",""))&amp;IF(AND(OR(B201="repair",B201="bridge"),P201=""),"Repair/Bridge item needs RepairSkill; ","")&amp;IF(AND(OR(B201="repair",B201="bridge"),Q201=""),"Repair/Bridge item needs CommonError; ","")&amp;IF(R201="","ConceptCluster recommended; ","")&amp;IF(AND(U201&lt;&gt;"",V201=""),"ImageAccessibilityNote required when ImageFile is used; ","")&amp;IF(AND(U201&lt;&gt;"",NOT(OR(RIGHT(LOWER(U201),5)=".webp",RIGHT(LOWER(U201),4)=".png",RIGHT(LOWER(U201),4)=".jpg",RIGHT(LOWER(U201),5)=".jpeg"))),"Invalid image extension; ","")&amp;IF(W201="","Missing BossEligible; ",IF(ISNA(MATCH(W201,Lists!$E$2:$E$3,0)),"BossEligible must be Yes or No; ",""))&amp;IF(X201&lt;&gt;"Yes","Correct answer has not been verified; ","")&amp;IF(AA201&lt;&gt;"OK",AA201&amp;"; ","")&amp;IF(AB201&lt;&gt;"OK",AB201&amp;"; ","")&amp;IF(Z201&lt;&gt;"OK",Z201&amp;"; ","")&amp;IF(AND(OR(B201="easyBoss",B201="mediumBoss",B201="finalBoss",B201="legendaryBoss"),W201&lt;&gt;"Yes"),"Boss-pool item should be BossEligible = Yes; ","")))</f>
        <v/>
      </c>
      <c r="AE201" s="11" t="str">
        <f t="shared" si="15"/>
        <v/>
      </c>
    </row>
    <row r="202" spans="1:31" ht="45" customHeight="1">
      <c r="A202" s="15"/>
      <c r="B202" s="15"/>
      <c r="C202" s="15"/>
      <c r="D202" s="12"/>
      <c r="E202" s="12"/>
      <c r="F202" s="12"/>
      <c r="G202" s="12"/>
      <c r="H202" s="12"/>
      <c r="I202" s="15"/>
      <c r="J202" s="12"/>
      <c r="K202" s="12"/>
      <c r="L202" s="12"/>
      <c r="M202" s="12"/>
      <c r="N202" s="12"/>
      <c r="O202" s="13"/>
      <c r="P202" s="13"/>
      <c r="Q202" s="13"/>
      <c r="R202" s="13"/>
      <c r="S202" s="13"/>
      <c r="T202" s="13"/>
      <c r="U202" s="14"/>
      <c r="V202" s="14"/>
      <c r="W202" s="16"/>
      <c r="X202" s="16"/>
      <c r="Y202" s="14"/>
      <c r="Z202" s="17" t="str">
        <f t="shared" si="12"/>
        <v/>
      </c>
      <c r="AA202" s="17" t="str">
        <f t="shared" si="13"/>
        <v/>
      </c>
      <c r="AB202" s="17" t="str">
        <f t="shared" si="14"/>
        <v/>
      </c>
      <c r="AC202" s="17" t="str">
        <f>IF(COUNTA(A202:Y202)=0,"",IF(OR(A202="",B202="",C202="",D202="",E202="",F202="",G202="",H202="",I202="",J202="",K202="",L202="",M202="",N202="",O202="",W202="",X202="",COUNTIF($A$2:$A$301,A202)&gt;1,COUNTIF($D$2:$D$301,D202)&gt;1,ISNA(MATCH(B202,Lists!$A$2:$A$12,0)),ISNA(MATCH(C202,Lists!$B$2:$B$9,0)),ISNA(MATCH(I202,Lists!$C$2:$C$5,0)),ISNA(MATCH(L202,Lists!$D$2:$D$10,0)),ISNA(MATCH(W202,Lists!$E$2:$E$3,0)),X202&lt;&gt;"Yes",K202&lt;&gt;LOWER(K202),ISNUMBER(SEARCH(" ",K202)),O202&lt;&gt;LOWER(O202),ISNUMBER(SEARCH(" ",O202)),AND(OR(B202="repair",B202="bridge"),P202=""),AND(OR(B202="repair",B202="bridge"),Q202=""),AND(U202&lt;&gt;"",V202=""),AND(U202&lt;&gt;"",NOT(OR(RIGHT(LOWER(U202),5)=".webp",RIGHT(LOWER(U202),4)=".png",RIGHT(LOWER(U202),4)=".jpg",RIGHT(LOWER(U202),5)=".jpeg")))),"Needs Fix",IF(OR(LEN(J202)&lt;40,Z202&lt;&gt;"OK",AB202&lt;&gt;"OK",R202="",AND(OR(B202="easyBoss",B202="mediumBoss",B202="finalBoss",B202="legendaryBoss"),W202&lt;&gt;"Yes")),"Warning","Ready")))</f>
        <v/>
      </c>
      <c r="AD202" s="11" t="str">
        <f>IF(AC202="","",IF(AC202="Ready","Ready",IF(A202="","Missing QuestionID; ","")&amp;IF(B202="","Missing Pool; ",IF(ISNA(MATCH(B202,Lists!$A$2:$A$12,0)),"Invalid Pool; ",""))&amp;IF(C202="","Missing Difficulty; ",IF(ISNA(MATCH(C202,Lists!$B$2:$B$9,0)),"Invalid Difficulty; ",""))&amp;IF(D202="","Missing QuestionText; ","")&amp;IF(E202="","Missing OptionA; ","")&amp;IF(F202="","Missing OptionB; ","")&amp;IF(G202="","Missing OptionC; ","")&amp;IF(H202="","Missing OptionD; ","")&amp;IF(I202="","Missing CorrectAnswer; ",IF(ISNA(MATCH(I202,Lists!$C$2:$C$5,0)),"CorrectAnswer must be A, B, C, or D; ",""))&amp;IF(J202="","Missing Feedback; ",IF(LEN(J202)&lt;40,"Feedback may be too short; ",""))&amp;IF(K202="","Missing Tag; ",IF(OR(K202&lt;&gt;LOWER(K202),ISNUMBER(SEARCH(" ",K202))),"Tag must be lowercase with no spaces; ",""))&amp;IF(L202="","Missing Type; ",IF(ISNA(MATCH(L202,Lists!$D$2:$D$10,0)),"Invalid Type; ",""))&amp;IF(M202="","Missing Objective; ","")&amp;IF(N202="","Missing ObjectiveLabel; ","")&amp;IF(O202="","Missing PrimarySkill; ",IF(OR(O202&lt;&gt;LOWER(O202),ISNUMBER(SEARCH(" ",O202))),"PrimarySkill must be lowercase with no spaces; ",""))&amp;IF(AND(OR(B202="repair",B202="bridge"),P202=""),"Repair/Bridge item needs RepairSkill; ","")&amp;IF(AND(OR(B202="repair",B202="bridge"),Q202=""),"Repair/Bridge item needs CommonError; ","")&amp;IF(R202="","ConceptCluster recommended; ","")&amp;IF(AND(U202&lt;&gt;"",V202=""),"ImageAccessibilityNote required when ImageFile is used; ","")&amp;IF(AND(U202&lt;&gt;"",NOT(OR(RIGHT(LOWER(U202),5)=".webp",RIGHT(LOWER(U202),4)=".png",RIGHT(LOWER(U202),4)=".jpg",RIGHT(LOWER(U202),5)=".jpeg"))),"Invalid image extension; ","")&amp;IF(W202="","Missing BossEligible; ",IF(ISNA(MATCH(W202,Lists!$E$2:$E$3,0)),"BossEligible must be Yes or No; ",""))&amp;IF(X202&lt;&gt;"Yes","Correct answer has not been verified; ","")&amp;IF(AA202&lt;&gt;"OK",AA202&amp;"; ","")&amp;IF(AB202&lt;&gt;"OK",AB202&amp;"; ","")&amp;IF(Z202&lt;&gt;"OK",Z202&amp;"; ","")&amp;IF(AND(OR(B202="easyBoss",B202="mediumBoss",B202="finalBoss",B202="legendaryBoss"),W202&lt;&gt;"Yes"),"Boss-pool item should be BossEligible = Yes; ","")))</f>
        <v/>
      </c>
      <c r="AE202" s="11" t="str">
        <f t="shared" si="15"/>
        <v/>
      </c>
    </row>
    <row r="203" spans="1:31" ht="45" customHeight="1">
      <c r="A203" s="15"/>
      <c r="B203" s="15"/>
      <c r="C203" s="15"/>
      <c r="D203" s="12"/>
      <c r="E203" s="12"/>
      <c r="F203" s="12"/>
      <c r="G203" s="12"/>
      <c r="H203" s="12"/>
      <c r="I203" s="15"/>
      <c r="J203" s="12"/>
      <c r="K203" s="12"/>
      <c r="L203" s="12"/>
      <c r="M203" s="12"/>
      <c r="N203" s="12"/>
      <c r="O203" s="13"/>
      <c r="P203" s="13"/>
      <c r="Q203" s="13"/>
      <c r="R203" s="13"/>
      <c r="S203" s="13"/>
      <c r="T203" s="13"/>
      <c r="U203" s="14"/>
      <c r="V203" s="14"/>
      <c r="W203" s="16"/>
      <c r="X203" s="16"/>
      <c r="Y203" s="14"/>
      <c r="Z203" s="17" t="str">
        <f t="shared" si="12"/>
        <v/>
      </c>
      <c r="AA203" s="17" t="str">
        <f t="shared" si="13"/>
        <v/>
      </c>
      <c r="AB203" s="17" t="str">
        <f t="shared" si="14"/>
        <v/>
      </c>
      <c r="AC203" s="17" t="str">
        <f>IF(COUNTA(A203:Y203)=0,"",IF(OR(A203="",B203="",C203="",D203="",E203="",F203="",G203="",H203="",I203="",J203="",K203="",L203="",M203="",N203="",O203="",W203="",X203="",COUNTIF($A$2:$A$301,A203)&gt;1,COUNTIF($D$2:$D$301,D203)&gt;1,ISNA(MATCH(B203,Lists!$A$2:$A$12,0)),ISNA(MATCH(C203,Lists!$B$2:$B$9,0)),ISNA(MATCH(I203,Lists!$C$2:$C$5,0)),ISNA(MATCH(L203,Lists!$D$2:$D$10,0)),ISNA(MATCH(W203,Lists!$E$2:$E$3,0)),X203&lt;&gt;"Yes",K203&lt;&gt;LOWER(K203),ISNUMBER(SEARCH(" ",K203)),O203&lt;&gt;LOWER(O203),ISNUMBER(SEARCH(" ",O203)),AND(OR(B203="repair",B203="bridge"),P203=""),AND(OR(B203="repair",B203="bridge"),Q203=""),AND(U203&lt;&gt;"",V203=""),AND(U203&lt;&gt;"",NOT(OR(RIGHT(LOWER(U203),5)=".webp",RIGHT(LOWER(U203),4)=".png",RIGHT(LOWER(U203),4)=".jpg",RIGHT(LOWER(U203),5)=".jpeg")))),"Needs Fix",IF(OR(LEN(J203)&lt;40,Z203&lt;&gt;"OK",AB203&lt;&gt;"OK",R203="",AND(OR(B203="easyBoss",B203="mediumBoss",B203="finalBoss",B203="legendaryBoss"),W203&lt;&gt;"Yes")),"Warning","Ready")))</f>
        <v/>
      </c>
      <c r="AD203" s="11" t="str">
        <f>IF(AC203="","",IF(AC203="Ready","Ready",IF(A203="","Missing QuestionID; ","")&amp;IF(B203="","Missing Pool; ",IF(ISNA(MATCH(B203,Lists!$A$2:$A$12,0)),"Invalid Pool; ",""))&amp;IF(C203="","Missing Difficulty; ",IF(ISNA(MATCH(C203,Lists!$B$2:$B$9,0)),"Invalid Difficulty; ",""))&amp;IF(D203="","Missing QuestionText; ","")&amp;IF(E203="","Missing OptionA; ","")&amp;IF(F203="","Missing OptionB; ","")&amp;IF(G203="","Missing OptionC; ","")&amp;IF(H203="","Missing OptionD; ","")&amp;IF(I203="","Missing CorrectAnswer; ",IF(ISNA(MATCH(I203,Lists!$C$2:$C$5,0)),"CorrectAnswer must be A, B, C, or D; ",""))&amp;IF(J203="","Missing Feedback; ",IF(LEN(J203)&lt;40,"Feedback may be too short; ",""))&amp;IF(K203="","Missing Tag; ",IF(OR(K203&lt;&gt;LOWER(K203),ISNUMBER(SEARCH(" ",K203))),"Tag must be lowercase with no spaces; ",""))&amp;IF(L203="","Missing Type; ",IF(ISNA(MATCH(L203,Lists!$D$2:$D$10,0)),"Invalid Type; ",""))&amp;IF(M203="","Missing Objective; ","")&amp;IF(N203="","Missing ObjectiveLabel; ","")&amp;IF(O203="","Missing PrimarySkill; ",IF(OR(O203&lt;&gt;LOWER(O203),ISNUMBER(SEARCH(" ",O203))),"PrimarySkill must be lowercase with no spaces; ",""))&amp;IF(AND(OR(B203="repair",B203="bridge"),P203=""),"Repair/Bridge item needs RepairSkill; ","")&amp;IF(AND(OR(B203="repair",B203="bridge"),Q203=""),"Repair/Bridge item needs CommonError; ","")&amp;IF(R203="","ConceptCluster recommended; ","")&amp;IF(AND(U203&lt;&gt;"",V203=""),"ImageAccessibilityNote required when ImageFile is used; ","")&amp;IF(AND(U203&lt;&gt;"",NOT(OR(RIGHT(LOWER(U203),5)=".webp",RIGHT(LOWER(U203),4)=".png",RIGHT(LOWER(U203),4)=".jpg",RIGHT(LOWER(U203),5)=".jpeg"))),"Invalid image extension; ","")&amp;IF(W203="","Missing BossEligible; ",IF(ISNA(MATCH(W203,Lists!$E$2:$E$3,0)),"BossEligible must be Yes or No; ",""))&amp;IF(X203&lt;&gt;"Yes","Correct answer has not been verified; ","")&amp;IF(AA203&lt;&gt;"OK",AA203&amp;"; ","")&amp;IF(AB203&lt;&gt;"OK",AB203&amp;"; ","")&amp;IF(Z203&lt;&gt;"OK",Z203&amp;"; ","")&amp;IF(AND(OR(B203="easyBoss",B203="mediumBoss",B203="finalBoss",B203="legendaryBoss"),W203&lt;&gt;"Yes"),"Boss-pool item should be BossEligible = Yes; ","")))</f>
        <v/>
      </c>
      <c r="AE203" s="11" t="str">
        <f t="shared" si="15"/>
        <v/>
      </c>
    </row>
    <row r="204" spans="1:31" ht="45" customHeight="1">
      <c r="A204" s="15"/>
      <c r="B204" s="15"/>
      <c r="C204" s="15"/>
      <c r="D204" s="12"/>
      <c r="E204" s="12"/>
      <c r="F204" s="12"/>
      <c r="G204" s="12"/>
      <c r="H204" s="12"/>
      <c r="I204" s="15"/>
      <c r="J204" s="12"/>
      <c r="K204" s="12"/>
      <c r="L204" s="12"/>
      <c r="M204" s="12"/>
      <c r="N204" s="12"/>
      <c r="O204" s="13"/>
      <c r="P204" s="13"/>
      <c r="Q204" s="13"/>
      <c r="R204" s="13"/>
      <c r="S204" s="13"/>
      <c r="T204" s="13"/>
      <c r="U204" s="14"/>
      <c r="V204" s="14"/>
      <c r="W204" s="16"/>
      <c r="X204" s="16"/>
      <c r="Y204" s="14"/>
      <c r="Z204" s="17" t="str">
        <f t="shared" si="12"/>
        <v/>
      </c>
      <c r="AA204" s="17" t="str">
        <f t="shared" si="13"/>
        <v/>
      </c>
      <c r="AB204" s="17" t="str">
        <f t="shared" si="14"/>
        <v/>
      </c>
      <c r="AC204" s="17" t="str">
        <f>IF(COUNTA(A204:Y204)=0,"",IF(OR(A204="",B204="",C204="",D204="",E204="",F204="",G204="",H204="",I204="",J204="",K204="",L204="",M204="",N204="",O204="",W204="",X204="",COUNTIF($A$2:$A$301,A204)&gt;1,COUNTIF($D$2:$D$301,D204)&gt;1,ISNA(MATCH(B204,Lists!$A$2:$A$12,0)),ISNA(MATCH(C204,Lists!$B$2:$B$9,0)),ISNA(MATCH(I204,Lists!$C$2:$C$5,0)),ISNA(MATCH(L204,Lists!$D$2:$D$10,0)),ISNA(MATCH(W204,Lists!$E$2:$E$3,0)),X204&lt;&gt;"Yes",K204&lt;&gt;LOWER(K204),ISNUMBER(SEARCH(" ",K204)),O204&lt;&gt;LOWER(O204),ISNUMBER(SEARCH(" ",O204)),AND(OR(B204="repair",B204="bridge"),P204=""),AND(OR(B204="repair",B204="bridge"),Q204=""),AND(U204&lt;&gt;"",V204=""),AND(U204&lt;&gt;"",NOT(OR(RIGHT(LOWER(U204),5)=".webp",RIGHT(LOWER(U204),4)=".png",RIGHT(LOWER(U204),4)=".jpg",RIGHT(LOWER(U204),5)=".jpeg")))),"Needs Fix",IF(OR(LEN(J204)&lt;40,Z204&lt;&gt;"OK",AB204&lt;&gt;"OK",R204="",AND(OR(B204="easyBoss",B204="mediumBoss",B204="finalBoss",B204="legendaryBoss"),W204&lt;&gt;"Yes")),"Warning","Ready")))</f>
        <v/>
      </c>
      <c r="AD204" s="11" t="str">
        <f>IF(AC204="","",IF(AC204="Ready","Ready",IF(A204="","Missing QuestionID; ","")&amp;IF(B204="","Missing Pool; ",IF(ISNA(MATCH(B204,Lists!$A$2:$A$12,0)),"Invalid Pool; ",""))&amp;IF(C204="","Missing Difficulty; ",IF(ISNA(MATCH(C204,Lists!$B$2:$B$9,0)),"Invalid Difficulty; ",""))&amp;IF(D204="","Missing QuestionText; ","")&amp;IF(E204="","Missing OptionA; ","")&amp;IF(F204="","Missing OptionB; ","")&amp;IF(G204="","Missing OptionC; ","")&amp;IF(H204="","Missing OptionD; ","")&amp;IF(I204="","Missing CorrectAnswer; ",IF(ISNA(MATCH(I204,Lists!$C$2:$C$5,0)),"CorrectAnswer must be A, B, C, or D; ",""))&amp;IF(J204="","Missing Feedback; ",IF(LEN(J204)&lt;40,"Feedback may be too short; ",""))&amp;IF(K204="","Missing Tag; ",IF(OR(K204&lt;&gt;LOWER(K204),ISNUMBER(SEARCH(" ",K204))),"Tag must be lowercase with no spaces; ",""))&amp;IF(L204="","Missing Type; ",IF(ISNA(MATCH(L204,Lists!$D$2:$D$10,0)),"Invalid Type; ",""))&amp;IF(M204="","Missing Objective; ","")&amp;IF(N204="","Missing ObjectiveLabel; ","")&amp;IF(O204="","Missing PrimarySkill; ",IF(OR(O204&lt;&gt;LOWER(O204),ISNUMBER(SEARCH(" ",O204))),"PrimarySkill must be lowercase with no spaces; ",""))&amp;IF(AND(OR(B204="repair",B204="bridge"),P204=""),"Repair/Bridge item needs RepairSkill; ","")&amp;IF(AND(OR(B204="repair",B204="bridge"),Q204=""),"Repair/Bridge item needs CommonError; ","")&amp;IF(R204="","ConceptCluster recommended; ","")&amp;IF(AND(U204&lt;&gt;"",V204=""),"ImageAccessibilityNote required when ImageFile is used; ","")&amp;IF(AND(U204&lt;&gt;"",NOT(OR(RIGHT(LOWER(U204),5)=".webp",RIGHT(LOWER(U204),4)=".png",RIGHT(LOWER(U204),4)=".jpg",RIGHT(LOWER(U204),5)=".jpeg"))),"Invalid image extension; ","")&amp;IF(W204="","Missing BossEligible; ",IF(ISNA(MATCH(W204,Lists!$E$2:$E$3,0)),"BossEligible must be Yes or No; ",""))&amp;IF(X204&lt;&gt;"Yes","Correct answer has not been verified; ","")&amp;IF(AA204&lt;&gt;"OK",AA204&amp;"; ","")&amp;IF(AB204&lt;&gt;"OK",AB204&amp;"; ","")&amp;IF(Z204&lt;&gt;"OK",Z204&amp;"; ","")&amp;IF(AND(OR(B204="easyBoss",B204="mediumBoss",B204="finalBoss",B204="legendaryBoss"),W204&lt;&gt;"Yes"),"Boss-pool item should be BossEligible = Yes; ","")))</f>
        <v/>
      </c>
      <c r="AE204" s="11" t="str">
        <f t="shared" si="15"/>
        <v/>
      </c>
    </row>
    <row r="205" spans="1:31" ht="45" customHeight="1">
      <c r="A205" s="15"/>
      <c r="B205" s="15"/>
      <c r="C205" s="15"/>
      <c r="D205" s="12"/>
      <c r="E205" s="12"/>
      <c r="F205" s="12"/>
      <c r="G205" s="12"/>
      <c r="H205" s="12"/>
      <c r="I205" s="15"/>
      <c r="J205" s="12"/>
      <c r="K205" s="12"/>
      <c r="L205" s="12"/>
      <c r="M205" s="12"/>
      <c r="N205" s="12"/>
      <c r="O205" s="13"/>
      <c r="P205" s="13"/>
      <c r="Q205" s="13"/>
      <c r="R205" s="13"/>
      <c r="S205" s="13"/>
      <c r="T205" s="13"/>
      <c r="U205" s="14"/>
      <c r="V205" s="14"/>
      <c r="W205" s="16"/>
      <c r="X205" s="16"/>
      <c r="Y205" s="14"/>
      <c r="Z205" s="17" t="str">
        <f t="shared" si="12"/>
        <v/>
      </c>
      <c r="AA205" s="17" t="str">
        <f t="shared" si="13"/>
        <v/>
      </c>
      <c r="AB205" s="17" t="str">
        <f t="shared" si="14"/>
        <v/>
      </c>
      <c r="AC205" s="17" t="str">
        <f>IF(COUNTA(A205:Y205)=0,"",IF(OR(A205="",B205="",C205="",D205="",E205="",F205="",G205="",H205="",I205="",J205="",K205="",L205="",M205="",N205="",O205="",W205="",X205="",COUNTIF($A$2:$A$301,A205)&gt;1,COUNTIF($D$2:$D$301,D205)&gt;1,ISNA(MATCH(B205,Lists!$A$2:$A$12,0)),ISNA(MATCH(C205,Lists!$B$2:$B$9,0)),ISNA(MATCH(I205,Lists!$C$2:$C$5,0)),ISNA(MATCH(L205,Lists!$D$2:$D$10,0)),ISNA(MATCH(W205,Lists!$E$2:$E$3,0)),X205&lt;&gt;"Yes",K205&lt;&gt;LOWER(K205),ISNUMBER(SEARCH(" ",K205)),O205&lt;&gt;LOWER(O205),ISNUMBER(SEARCH(" ",O205)),AND(OR(B205="repair",B205="bridge"),P205=""),AND(OR(B205="repair",B205="bridge"),Q205=""),AND(U205&lt;&gt;"",V205=""),AND(U205&lt;&gt;"",NOT(OR(RIGHT(LOWER(U205),5)=".webp",RIGHT(LOWER(U205),4)=".png",RIGHT(LOWER(U205),4)=".jpg",RIGHT(LOWER(U205),5)=".jpeg")))),"Needs Fix",IF(OR(LEN(J205)&lt;40,Z205&lt;&gt;"OK",AB205&lt;&gt;"OK",R205="",AND(OR(B205="easyBoss",B205="mediumBoss",B205="finalBoss",B205="legendaryBoss"),W205&lt;&gt;"Yes")),"Warning","Ready")))</f>
        <v/>
      </c>
      <c r="AD205" s="11" t="str">
        <f>IF(AC205="","",IF(AC205="Ready","Ready",IF(A205="","Missing QuestionID; ","")&amp;IF(B205="","Missing Pool; ",IF(ISNA(MATCH(B205,Lists!$A$2:$A$12,0)),"Invalid Pool; ",""))&amp;IF(C205="","Missing Difficulty; ",IF(ISNA(MATCH(C205,Lists!$B$2:$B$9,0)),"Invalid Difficulty; ",""))&amp;IF(D205="","Missing QuestionText; ","")&amp;IF(E205="","Missing OptionA; ","")&amp;IF(F205="","Missing OptionB; ","")&amp;IF(G205="","Missing OptionC; ","")&amp;IF(H205="","Missing OptionD; ","")&amp;IF(I205="","Missing CorrectAnswer; ",IF(ISNA(MATCH(I205,Lists!$C$2:$C$5,0)),"CorrectAnswer must be A, B, C, or D; ",""))&amp;IF(J205="","Missing Feedback; ",IF(LEN(J205)&lt;40,"Feedback may be too short; ",""))&amp;IF(K205="","Missing Tag; ",IF(OR(K205&lt;&gt;LOWER(K205),ISNUMBER(SEARCH(" ",K205))),"Tag must be lowercase with no spaces; ",""))&amp;IF(L205="","Missing Type; ",IF(ISNA(MATCH(L205,Lists!$D$2:$D$10,0)),"Invalid Type; ",""))&amp;IF(M205="","Missing Objective; ","")&amp;IF(N205="","Missing ObjectiveLabel; ","")&amp;IF(O205="","Missing PrimarySkill; ",IF(OR(O205&lt;&gt;LOWER(O205),ISNUMBER(SEARCH(" ",O205))),"PrimarySkill must be lowercase with no spaces; ",""))&amp;IF(AND(OR(B205="repair",B205="bridge"),P205=""),"Repair/Bridge item needs RepairSkill; ","")&amp;IF(AND(OR(B205="repair",B205="bridge"),Q205=""),"Repair/Bridge item needs CommonError; ","")&amp;IF(R205="","ConceptCluster recommended; ","")&amp;IF(AND(U205&lt;&gt;"",V205=""),"ImageAccessibilityNote required when ImageFile is used; ","")&amp;IF(AND(U205&lt;&gt;"",NOT(OR(RIGHT(LOWER(U205),5)=".webp",RIGHT(LOWER(U205),4)=".png",RIGHT(LOWER(U205),4)=".jpg",RIGHT(LOWER(U205),5)=".jpeg"))),"Invalid image extension; ","")&amp;IF(W205="","Missing BossEligible; ",IF(ISNA(MATCH(W205,Lists!$E$2:$E$3,0)),"BossEligible must be Yes or No; ",""))&amp;IF(X205&lt;&gt;"Yes","Correct answer has not been verified; ","")&amp;IF(AA205&lt;&gt;"OK",AA205&amp;"; ","")&amp;IF(AB205&lt;&gt;"OK",AB205&amp;"; ","")&amp;IF(Z205&lt;&gt;"OK",Z205&amp;"; ","")&amp;IF(AND(OR(B205="easyBoss",B205="mediumBoss",B205="finalBoss",B205="legendaryBoss"),W205&lt;&gt;"Yes"),"Boss-pool item should be BossEligible = Yes; ","")))</f>
        <v/>
      </c>
      <c r="AE205" s="11" t="str">
        <f t="shared" si="15"/>
        <v/>
      </c>
    </row>
    <row r="206" spans="1:31" ht="45" customHeight="1">
      <c r="A206" s="15"/>
      <c r="B206" s="15"/>
      <c r="C206" s="15"/>
      <c r="D206" s="12"/>
      <c r="E206" s="12"/>
      <c r="F206" s="12"/>
      <c r="G206" s="12"/>
      <c r="H206" s="12"/>
      <c r="I206" s="15"/>
      <c r="J206" s="12"/>
      <c r="K206" s="12"/>
      <c r="L206" s="12"/>
      <c r="M206" s="12"/>
      <c r="N206" s="12"/>
      <c r="O206" s="13"/>
      <c r="P206" s="13"/>
      <c r="Q206" s="13"/>
      <c r="R206" s="13"/>
      <c r="S206" s="13"/>
      <c r="T206" s="13"/>
      <c r="U206" s="14"/>
      <c r="V206" s="14"/>
      <c r="W206" s="16"/>
      <c r="X206" s="16"/>
      <c r="Y206" s="14"/>
      <c r="Z206" s="17" t="str">
        <f t="shared" si="12"/>
        <v/>
      </c>
      <c r="AA206" s="17" t="str">
        <f t="shared" si="13"/>
        <v/>
      </c>
      <c r="AB206" s="17" t="str">
        <f t="shared" si="14"/>
        <v/>
      </c>
      <c r="AC206" s="17" t="str">
        <f>IF(COUNTA(A206:Y206)=0,"",IF(OR(A206="",B206="",C206="",D206="",E206="",F206="",G206="",H206="",I206="",J206="",K206="",L206="",M206="",N206="",O206="",W206="",X206="",COUNTIF($A$2:$A$301,A206)&gt;1,COUNTIF($D$2:$D$301,D206)&gt;1,ISNA(MATCH(B206,Lists!$A$2:$A$12,0)),ISNA(MATCH(C206,Lists!$B$2:$B$9,0)),ISNA(MATCH(I206,Lists!$C$2:$C$5,0)),ISNA(MATCH(L206,Lists!$D$2:$D$10,0)),ISNA(MATCH(W206,Lists!$E$2:$E$3,0)),X206&lt;&gt;"Yes",K206&lt;&gt;LOWER(K206),ISNUMBER(SEARCH(" ",K206)),O206&lt;&gt;LOWER(O206),ISNUMBER(SEARCH(" ",O206)),AND(OR(B206="repair",B206="bridge"),P206=""),AND(OR(B206="repair",B206="bridge"),Q206=""),AND(U206&lt;&gt;"",V206=""),AND(U206&lt;&gt;"",NOT(OR(RIGHT(LOWER(U206),5)=".webp",RIGHT(LOWER(U206),4)=".png",RIGHT(LOWER(U206),4)=".jpg",RIGHT(LOWER(U206),5)=".jpeg")))),"Needs Fix",IF(OR(LEN(J206)&lt;40,Z206&lt;&gt;"OK",AB206&lt;&gt;"OK",R206="",AND(OR(B206="easyBoss",B206="mediumBoss",B206="finalBoss",B206="legendaryBoss"),W206&lt;&gt;"Yes")),"Warning","Ready")))</f>
        <v/>
      </c>
      <c r="AD206" s="11" t="str">
        <f>IF(AC206="","",IF(AC206="Ready","Ready",IF(A206="","Missing QuestionID; ","")&amp;IF(B206="","Missing Pool; ",IF(ISNA(MATCH(B206,Lists!$A$2:$A$12,0)),"Invalid Pool; ",""))&amp;IF(C206="","Missing Difficulty; ",IF(ISNA(MATCH(C206,Lists!$B$2:$B$9,0)),"Invalid Difficulty; ",""))&amp;IF(D206="","Missing QuestionText; ","")&amp;IF(E206="","Missing OptionA; ","")&amp;IF(F206="","Missing OptionB; ","")&amp;IF(G206="","Missing OptionC; ","")&amp;IF(H206="","Missing OptionD; ","")&amp;IF(I206="","Missing CorrectAnswer; ",IF(ISNA(MATCH(I206,Lists!$C$2:$C$5,0)),"CorrectAnswer must be A, B, C, or D; ",""))&amp;IF(J206="","Missing Feedback; ",IF(LEN(J206)&lt;40,"Feedback may be too short; ",""))&amp;IF(K206="","Missing Tag; ",IF(OR(K206&lt;&gt;LOWER(K206),ISNUMBER(SEARCH(" ",K206))),"Tag must be lowercase with no spaces; ",""))&amp;IF(L206="","Missing Type; ",IF(ISNA(MATCH(L206,Lists!$D$2:$D$10,0)),"Invalid Type; ",""))&amp;IF(M206="","Missing Objective; ","")&amp;IF(N206="","Missing ObjectiveLabel; ","")&amp;IF(O206="","Missing PrimarySkill; ",IF(OR(O206&lt;&gt;LOWER(O206),ISNUMBER(SEARCH(" ",O206))),"PrimarySkill must be lowercase with no spaces; ",""))&amp;IF(AND(OR(B206="repair",B206="bridge"),P206=""),"Repair/Bridge item needs RepairSkill; ","")&amp;IF(AND(OR(B206="repair",B206="bridge"),Q206=""),"Repair/Bridge item needs CommonError; ","")&amp;IF(R206="","ConceptCluster recommended; ","")&amp;IF(AND(U206&lt;&gt;"",V206=""),"ImageAccessibilityNote required when ImageFile is used; ","")&amp;IF(AND(U206&lt;&gt;"",NOT(OR(RIGHT(LOWER(U206),5)=".webp",RIGHT(LOWER(U206),4)=".png",RIGHT(LOWER(U206),4)=".jpg",RIGHT(LOWER(U206),5)=".jpeg"))),"Invalid image extension; ","")&amp;IF(W206="","Missing BossEligible; ",IF(ISNA(MATCH(W206,Lists!$E$2:$E$3,0)),"BossEligible must be Yes or No; ",""))&amp;IF(X206&lt;&gt;"Yes","Correct answer has not been verified; ","")&amp;IF(AA206&lt;&gt;"OK",AA206&amp;"; ","")&amp;IF(AB206&lt;&gt;"OK",AB206&amp;"; ","")&amp;IF(Z206&lt;&gt;"OK",Z206&amp;"; ","")&amp;IF(AND(OR(B206="easyBoss",B206="mediumBoss",B206="finalBoss",B206="legendaryBoss"),W206&lt;&gt;"Yes"),"Boss-pool item should be BossEligible = Yes; ","")))</f>
        <v/>
      </c>
      <c r="AE206" s="11" t="str">
        <f t="shared" si="15"/>
        <v/>
      </c>
    </row>
    <row r="207" spans="1:31" ht="45" customHeight="1">
      <c r="A207" s="15"/>
      <c r="B207" s="15"/>
      <c r="C207" s="15"/>
      <c r="D207" s="12"/>
      <c r="E207" s="12"/>
      <c r="F207" s="12"/>
      <c r="G207" s="12"/>
      <c r="H207" s="12"/>
      <c r="I207" s="15"/>
      <c r="J207" s="12"/>
      <c r="K207" s="12"/>
      <c r="L207" s="12"/>
      <c r="M207" s="12"/>
      <c r="N207" s="12"/>
      <c r="O207" s="13"/>
      <c r="P207" s="13"/>
      <c r="Q207" s="13"/>
      <c r="R207" s="13"/>
      <c r="S207" s="13"/>
      <c r="T207" s="13"/>
      <c r="U207" s="14"/>
      <c r="V207" s="14"/>
      <c r="W207" s="16"/>
      <c r="X207" s="16"/>
      <c r="Y207" s="14"/>
      <c r="Z207" s="17" t="str">
        <f t="shared" si="12"/>
        <v/>
      </c>
      <c r="AA207" s="17" t="str">
        <f t="shared" si="13"/>
        <v/>
      </c>
      <c r="AB207" s="17" t="str">
        <f t="shared" si="14"/>
        <v/>
      </c>
      <c r="AC207" s="17" t="str">
        <f>IF(COUNTA(A207:Y207)=0,"",IF(OR(A207="",B207="",C207="",D207="",E207="",F207="",G207="",H207="",I207="",J207="",K207="",L207="",M207="",N207="",O207="",W207="",X207="",COUNTIF($A$2:$A$301,A207)&gt;1,COUNTIF($D$2:$D$301,D207)&gt;1,ISNA(MATCH(B207,Lists!$A$2:$A$12,0)),ISNA(MATCH(C207,Lists!$B$2:$B$9,0)),ISNA(MATCH(I207,Lists!$C$2:$C$5,0)),ISNA(MATCH(L207,Lists!$D$2:$D$10,0)),ISNA(MATCH(W207,Lists!$E$2:$E$3,0)),X207&lt;&gt;"Yes",K207&lt;&gt;LOWER(K207),ISNUMBER(SEARCH(" ",K207)),O207&lt;&gt;LOWER(O207),ISNUMBER(SEARCH(" ",O207)),AND(OR(B207="repair",B207="bridge"),P207=""),AND(OR(B207="repair",B207="bridge"),Q207=""),AND(U207&lt;&gt;"",V207=""),AND(U207&lt;&gt;"",NOT(OR(RIGHT(LOWER(U207),5)=".webp",RIGHT(LOWER(U207),4)=".png",RIGHT(LOWER(U207),4)=".jpg",RIGHT(LOWER(U207),5)=".jpeg")))),"Needs Fix",IF(OR(LEN(J207)&lt;40,Z207&lt;&gt;"OK",AB207&lt;&gt;"OK",R207="",AND(OR(B207="easyBoss",B207="mediumBoss",B207="finalBoss",B207="legendaryBoss"),W207&lt;&gt;"Yes")),"Warning","Ready")))</f>
        <v/>
      </c>
      <c r="AD207" s="11" t="str">
        <f>IF(AC207="","",IF(AC207="Ready","Ready",IF(A207="","Missing QuestionID; ","")&amp;IF(B207="","Missing Pool; ",IF(ISNA(MATCH(B207,Lists!$A$2:$A$12,0)),"Invalid Pool; ",""))&amp;IF(C207="","Missing Difficulty; ",IF(ISNA(MATCH(C207,Lists!$B$2:$B$9,0)),"Invalid Difficulty; ",""))&amp;IF(D207="","Missing QuestionText; ","")&amp;IF(E207="","Missing OptionA; ","")&amp;IF(F207="","Missing OptionB; ","")&amp;IF(G207="","Missing OptionC; ","")&amp;IF(H207="","Missing OptionD; ","")&amp;IF(I207="","Missing CorrectAnswer; ",IF(ISNA(MATCH(I207,Lists!$C$2:$C$5,0)),"CorrectAnswer must be A, B, C, or D; ",""))&amp;IF(J207="","Missing Feedback; ",IF(LEN(J207)&lt;40,"Feedback may be too short; ",""))&amp;IF(K207="","Missing Tag; ",IF(OR(K207&lt;&gt;LOWER(K207),ISNUMBER(SEARCH(" ",K207))),"Tag must be lowercase with no spaces; ",""))&amp;IF(L207="","Missing Type; ",IF(ISNA(MATCH(L207,Lists!$D$2:$D$10,0)),"Invalid Type; ",""))&amp;IF(M207="","Missing Objective; ","")&amp;IF(N207="","Missing ObjectiveLabel; ","")&amp;IF(O207="","Missing PrimarySkill; ",IF(OR(O207&lt;&gt;LOWER(O207),ISNUMBER(SEARCH(" ",O207))),"PrimarySkill must be lowercase with no spaces; ",""))&amp;IF(AND(OR(B207="repair",B207="bridge"),P207=""),"Repair/Bridge item needs RepairSkill; ","")&amp;IF(AND(OR(B207="repair",B207="bridge"),Q207=""),"Repair/Bridge item needs CommonError; ","")&amp;IF(R207="","ConceptCluster recommended; ","")&amp;IF(AND(U207&lt;&gt;"",V207=""),"ImageAccessibilityNote required when ImageFile is used; ","")&amp;IF(AND(U207&lt;&gt;"",NOT(OR(RIGHT(LOWER(U207),5)=".webp",RIGHT(LOWER(U207),4)=".png",RIGHT(LOWER(U207),4)=".jpg",RIGHT(LOWER(U207),5)=".jpeg"))),"Invalid image extension; ","")&amp;IF(W207="","Missing BossEligible; ",IF(ISNA(MATCH(W207,Lists!$E$2:$E$3,0)),"BossEligible must be Yes or No; ",""))&amp;IF(X207&lt;&gt;"Yes","Correct answer has not been verified; ","")&amp;IF(AA207&lt;&gt;"OK",AA207&amp;"; ","")&amp;IF(AB207&lt;&gt;"OK",AB207&amp;"; ","")&amp;IF(Z207&lt;&gt;"OK",Z207&amp;"; ","")&amp;IF(AND(OR(B207="easyBoss",B207="mediumBoss",B207="finalBoss",B207="legendaryBoss"),W207&lt;&gt;"Yes"),"Boss-pool item should be BossEligible = Yes; ","")))</f>
        <v/>
      </c>
      <c r="AE207" s="11" t="str">
        <f t="shared" si="15"/>
        <v/>
      </c>
    </row>
    <row r="208" spans="1:31" ht="45" customHeight="1">
      <c r="A208" s="15"/>
      <c r="B208" s="15"/>
      <c r="C208" s="15"/>
      <c r="D208" s="12"/>
      <c r="E208" s="12"/>
      <c r="F208" s="12"/>
      <c r="G208" s="12"/>
      <c r="H208" s="12"/>
      <c r="I208" s="15"/>
      <c r="J208" s="12"/>
      <c r="K208" s="12"/>
      <c r="L208" s="12"/>
      <c r="M208" s="12"/>
      <c r="N208" s="12"/>
      <c r="O208" s="13"/>
      <c r="P208" s="13"/>
      <c r="Q208" s="13"/>
      <c r="R208" s="13"/>
      <c r="S208" s="13"/>
      <c r="T208" s="13"/>
      <c r="U208" s="14"/>
      <c r="V208" s="14"/>
      <c r="W208" s="16"/>
      <c r="X208" s="16"/>
      <c r="Y208" s="14"/>
      <c r="Z208" s="17" t="str">
        <f t="shared" si="12"/>
        <v/>
      </c>
      <c r="AA208" s="17" t="str">
        <f t="shared" si="13"/>
        <v/>
      </c>
      <c r="AB208" s="17" t="str">
        <f t="shared" si="14"/>
        <v/>
      </c>
      <c r="AC208" s="17" t="str">
        <f>IF(COUNTA(A208:Y208)=0,"",IF(OR(A208="",B208="",C208="",D208="",E208="",F208="",G208="",H208="",I208="",J208="",K208="",L208="",M208="",N208="",O208="",W208="",X208="",COUNTIF($A$2:$A$301,A208)&gt;1,COUNTIF($D$2:$D$301,D208)&gt;1,ISNA(MATCH(B208,Lists!$A$2:$A$12,0)),ISNA(MATCH(C208,Lists!$B$2:$B$9,0)),ISNA(MATCH(I208,Lists!$C$2:$C$5,0)),ISNA(MATCH(L208,Lists!$D$2:$D$10,0)),ISNA(MATCH(W208,Lists!$E$2:$E$3,0)),X208&lt;&gt;"Yes",K208&lt;&gt;LOWER(K208),ISNUMBER(SEARCH(" ",K208)),O208&lt;&gt;LOWER(O208),ISNUMBER(SEARCH(" ",O208)),AND(OR(B208="repair",B208="bridge"),P208=""),AND(OR(B208="repair",B208="bridge"),Q208=""),AND(U208&lt;&gt;"",V208=""),AND(U208&lt;&gt;"",NOT(OR(RIGHT(LOWER(U208),5)=".webp",RIGHT(LOWER(U208),4)=".png",RIGHT(LOWER(U208),4)=".jpg",RIGHT(LOWER(U208),5)=".jpeg")))),"Needs Fix",IF(OR(LEN(J208)&lt;40,Z208&lt;&gt;"OK",AB208&lt;&gt;"OK",R208="",AND(OR(B208="easyBoss",B208="mediumBoss",B208="finalBoss",B208="legendaryBoss"),W208&lt;&gt;"Yes")),"Warning","Ready")))</f>
        <v/>
      </c>
      <c r="AD208" s="11" t="str">
        <f>IF(AC208="","",IF(AC208="Ready","Ready",IF(A208="","Missing QuestionID; ","")&amp;IF(B208="","Missing Pool; ",IF(ISNA(MATCH(B208,Lists!$A$2:$A$12,0)),"Invalid Pool; ",""))&amp;IF(C208="","Missing Difficulty; ",IF(ISNA(MATCH(C208,Lists!$B$2:$B$9,0)),"Invalid Difficulty; ",""))&amp;IF(D208="","Missing QuestionText; ","")&amp;IF(E208="","Missing OptionA; ","")&amp;IF(F208="","Missing OptionB; ","")&amp;IF(G208="","Missing OptionC; ","")&amp;IF(H208="","Missing OptionD; ","")&amp;IF(I208="","Missing CorrectAnswer; ",IF(ISNA(MATCH(I208,Lists!$C$2:$C$5,0)),"CorrectAnswer must be A, B, C, or D; ",""))&amp;IF(J208="","Missing Feedback; ",IF(LEN(J208)&lt;40,"Feedback may be too short; ",""))&amp;IF(K208="","Missing Tag; ",IF(OR(K208&lt;&gt;LOWER(K208),ISNUMBER(SEARCH(" ",K208))),"Tag must be lowercase with no spaces; ",""))&amp;IF(L208="","Missing Type; ",IF(ISNA(MATCH(L208,Lists!$D$2:$D$10,0)),"Invalid Type; ",""))&amp;IF(M208="","Missing Objective; ","")&amp;IF(N208="","Missing ObjectiveLabel; ","")&amp;IF(O208="","Missing PrimarySkill; ",IF(OR(O208&lt;&gt;LOWER(O208),ISNUMBER(SEARCH(" ",O208))),"PrimarySkill must be lowercase with no spaces; ",""))&amp;IF(AND(OR(B208="repair",B208="bridge"),P208=""),"Repair/Bridge item needs RepairSkill; ","")&amp;IF(AND(OR(B208="repair",B208="bridge"),Q208=""),"Repair/Bridge item needs CommonError; ","")&amp;IF(R208="","ConceptCluster recommended; ","")&amp;IF(AND(U208&lt;&gt;"",V208=""),"ImageAccessibilityNote required when ImageFile is used; ","")&amp;IF(AND(U208&lt;&gt;"",NOT(OR(RIGHT(LOWER(U208),5)=".webp",RIGHT(LOWER(U208),4)=".png",RIGHT(LOWER(U208),4)=".jpg",RIGHT(LOWER(U208),5)=".jpeg"))),"Invalid image extension; ","")&amp;IF(W208="","Missing BossEligible; ",IF(ISNA(MATCH(W208,Lists!$E$2:$E$3,0)),"BossEligible must be Yes or No; ",""))&amp;IF(X208&lt;&gt;"Yes","Correct answer has not been verified; ","")&amp;IF(AA208&lt;&gt;"OK",AA208&amp;"; ","")&amp;IF(AB208&lt;&gt;"OK",AB208&amp;"; ","")&amp;IF(Z208&lt;&gt;"OK",Z208&amp;"; ","")&amp;IF(AND(OR(B208="easyBoss",B208="mediumBoss",B208="finalBoss",B208="legendaryBoss"),W208&lt;&gt;"Yes"),"Boss-pool item should be BossEligible = Yes; ","")))</f>
        <v/>
      </c>
      <c r="AE208" s="11" t="str">
        <f t="shared" si="15"/>
        <v/>
      </c>
    </row>
    <row r="209" spans="1:31" ht="45" customHeight="1">
      <c r="A209" s="15"/>
      <c r="B209" s="15"/>
      <c r="C209" s="15"/>
      <c r="D209" s="12"/>
      <c r="E209" s="12"/>
      <c r="F209" s="12"/>
      <c r="G209" s="12"/>
      <c r="H209" s="12"/>
      <c r="I209" s="15"/>
      <c r="J209" s="12"/>
      <c r="K209" s="12"/>
      <c r="L209" s="12"/>
      <c r="M209" s="12"/>
      <c r="N209" s="12"/>
      <c r="O209" s="13"/>
      <c r="P209" s="13"/>
      <c r="Q209" s="13"/>
      <c r="R209" s="13"/>
      <c r="S209" s="13"/>
      <c r="T209" s="13"/>
      <c r="U209" s="14"/>
      <c r="V209" s="14"/>
      <c r="W209" s="16"/>
      <c r="X209" s="16"/>
      <c r="Y209" s="14"/>
      <c r="Z209" s="17" t="str">
        <f t="shared" si="12"/>
        <v/>
      </c>
      <c r="AA209" s="17" t="str">
        <f t="shared" si="13"/>
        <v/>
      </c>
      <c r="AB209" s="17" t="str">
        <f t="shared" si="14"/>
        <v/>
      </c>
      <c r="AC209" s="17" t="str">
        <f>IF(COUNTA(A209:Y209)=0,"",IF(OR(A209="",B209="",C209="",D209="",E209="",F209="",G209="",H209="",I209="",J209="",K209="",L209="",M209="",N209="",O209="",W209="",X209="",COUNTIF($A$2:$A$301,A209)&gt;1,COUNTIF($D$2:$D$301,D209)&gt;1,ISNA(MATCH(B209,Lists!$A$2:$A$12,0)),ISNA(MATCH(C209,Lists!$B$2:$B$9,0)),ISNA(MATCH(I209,Lists!$C$2:$C$5,0)),ISNA(MATCH(L209,Lists!$D$2:$D$10,0)),ISNA(MATCH(W209,Lists!$E$2:$E$3,0)),X209&lt;&gt;"Yes",K209&lt;&gt;LOWER(K209),ISNUMBER(SEARCH(" ",K209)),O209&lt;&gt;LOWER(O209),ISNUMBER(SEARCH(" ",O209)),AND(OR(B209="repair",B209="bridge"),P209=""),AND(OR(B209="repair",B209="bridge"),Q209=""),AND(U209&lt;&gt;"",V209=""),AND(U209&lt;&gt;"",NOT(OR(RIGHT(LOWER(U209),5)=".webp",RIGHT(LOWER(U209),4)=".png",RIGHT(LOWER(U209),4)=".jpg",RIGHT(LOWER(U209),5)=".jpeg")))),"Needs Fix",IF(OR(LEN(J209)&lt;40,Z209&lt;&gt;"OK",AB209&lt;&gt;"OK",R209="",AND(OR(B209="easyBoss",B209="mediumBoss",B209="finalBoss",B209="legendaryBoss"),W209&lt;&gt;"Yes")),"Warning","Ready")))</f>
        <v/>
      </c>
      <c r="AD209" s="11" t="str">
        <f>IF(AC209="","",IF(AC209="Ready","Ready",IF(A209="","Missing QuestionID; ","")&amp;IF(B209="","Missing Pool; ",IF(ISNA(MATCH(B209,Lists!$A$2:$A$12,0)),"Invalid Pool; ",""))&amp;IF(C209="","Missing Difficulty; ",IF(ISNA(MATCH(C209,Lists!$B$2:$B$9,0)),"Invalid Difficulty; ",""))&amp;IF(D209="","Missing QuestionText; ","")&amp;IF(E209="","Missing OptionA; ","")&amp;IF(F209="","Missing OptionB; ","")&amp;IF(G209="","Missing OptionC; ","")&amp;IF(H209="","Missing OptionD; ","")&amp;IF(I209="","Missing CorrectAnswer; ",IF(ISNA(MATCH(I209,Lists!$C$2:$C$5,0)),"CorrectAnswer must be A, B, C, or D; ",""))&amp;IF(J209="","Missing Feedback; ",IF(LEN(J209)&lt;40,"Feedback may be too short; ",""))&amp;IF(K209="","Missing Tag; ",IF(OR(K209&lt;&gt;LOWER(K209),ISNUMBER(SEARCH(" ",K209))),"Tag must be lowercase with no spaces; ",""))&amp;IF(L209="","Missing Type; ",IF(ISNA(MATCH(L209,Lists!$D$2:$D$10,0)),"Invalid Type; ",""))&amp;IF(M209="","Missing Objective; ","")&amp;IF(N209="","Missing ObjectiveLabel; ","")&amp;IF(O209="","Missing PrimarySkill; ",IF(OR(O209&lt;&gt;LOWER(O209),ISNUMBER(SEARCH(" ",O209))),"PrimarySkill must be lowercase with no spaces; ",""))&amp;IF(AND(OR(B209="repair",B209="bridge"),P209=""),"Repair/Bridge item needs RepairSkill; ","")&amp;IF(AND(OR(B209="repair",B209="bridge"),Q209=""),"Repair/Bridge item needs CommonError; ","")&amp;IF(R209="","ConceptCluster recommended; ","")&amp;IF(AND(U209&lt;&gt;"",V209=""),"ImageAccessibilityNote required when ImageFile is used; ","")&amp;IF(AND(U209&lt;&gt;"",NOT(OR(RIGHT(LOWER(U209),5)=".webp",RIGHT(LOWER(U209),4)=".png",RIGHT(LOWER(U209),4)=".jpg",RIGHT(LOWER(U209),5)=".jpeg"))),"Invalid image extension; ","")&amp;IF(W209="","Missing BossEligible; ",IF(ISNA(MATCH(W209,Lists!$E$2:$E$3,0)),"BossEligible must be Yes or No; ",""))&amp;IF(X209&lt;&gt;"Yes","Correct answer has not been verified; ","")&amp;IF(AA209&lt;&gt;"OK",AA209&amp;"; ","")&amp;IF(AB209&lt;&gt;"OK",AB209&amp;"; ","")&amp;IF(Z209&lt;&gt;"OK",Z209&amp;"; ","")&amp;IF(AND(OR(B209="easyBoss",B209="mediumBoss",B209="finalBoss",B209="legendaryBoss"),W209&lt;&gt;"Yes"),"Boss-pool item should be BossEligible = Yes; ","")))</f>
        <v/>
      </c>
      <c r="AE209" s="11" t="str">
        <f t="shared" si="15"/>
        <v/>
      </c>
    </row>
    <row r="210" spans="1:31" ht="45" customHeight="1">
      <c r="A210" s="15"/>
      <c r="B210" s="15"/>
      <c r="C210" s="15"/>
      <c r="D210" s="12"/>
      <c r="E210" s="12"/>
      <c r="F210" s="12"/>
      <c r="G210" s="12"/>
      <c r="H210" s="12"/>
      <c r="I210" s="15"/>
      <c r="J210" s="12"/>
      <c r="K210" s="12"/>
      <c r="L210" s="12"/>
      <c r="M210" s="12"/>
      <c r="N210" s="12"/>
      <c r="O210" s="13"/>
      <c r="P210" s="13"/>
      <c r="Q210" s="13"/>
      <c r="R210" s="13"/>
      <c r="S210" s="13"/>
      <c r="T210" s="13"/>
      <c r="U210" s="14"/>
      <c r="V210" s="14"/>
      <c r="W210" s="16"/>
      <c r="X210" s="16"/>
      <c r="Y210" s="14"/>
      <c r="Z210" s="17" t="str">
        <f t="shared" si="12"/>
        <v/>
      </c>
      <c r="AA210" s="17" t="str">
        <f t="shared" si="13"/>
        <v/>
      </c>
      <c r="AB210" s="17" t="str">
        <f t="shared" si="14"/>
        <v/>
      </c>
      <c r="AC210" s="17" t="str">
        <f>IF(COUNTA(A210:Y210)=0,"",IF(OR(A210="",B210="",C210="",D210="",E210="",F210="",G210="",H210="",I210="",J210="",K210="",L210="",M210="",N210="",O210="",W210="",X210="",COUNTIF($A$2:$A$301,A210)&gt;1,COUNTIF($D$2:$D$301,D210)&gt;1,ISNA(MATCH(B210,Lists!$A$2:$A$12,0)),ISNA(MATCH(C210,Lists!$B$2:$B$9,0)),ISNA(MATCH(I210,Lists!$C$2:$C$5,0)),ISNA(MATCH(L210,Lists!$D$2:$D$10,0)),ISNA(MATCH(W210,Lists!$E$2:$E$3,0)),X210&lt;&gt;"Yes",K210&lt;&gt;LOWER(K210),ISNUMBER(SEARCH(" ",K210)),O210&lt;&gt;LOWER(O210),ISNUMBER(SEARCH(" ",O210)),AND(OR(B210="repair",B210="bridge"),P210=""),AND(OR(B210="repair",B210="bridge"),Q210=""),AND(U210&lt;&gt;"",V210=""),AND(U210&lt;&gt;"",NOT(OR(RIGHT(LOWER(U210),5)=".webp",RIGHT(LOWER(U210),4)=".png",RIGHT(LOWER(U210),4)=".jpg",RIGHT(LOWER(U210),5)=".jpeg")))),"Needs Fix",IF(OR(LEN(J210)&lt;40,Z210&lt;&gt;"OK",AB210&lt;&gt;"OK",R210="",AND(OR(B210="easyBoss",B210="mediumBoss",B210="finalBoss",B210="legendaryBoss"),W210&lt;&gt;"Yes")),"Warning","Ready")))</f>
        <v/>
      </c>
      <c r="AD210" s="11" t="str">
        <f>IF(AC210="","",IF(AC210="Ready","Ready",IF(A210="","Missing QuestionID; ","")&amp;IF(B210="","Missing Pool; ",IF(ISNA(MATCH(B210,Lists!$A$2:$A$12,0)),"Invalid Pool; ",""))&amp;IF(C210="","Missing Difficulty; ",IF(ISNA(MATCH(C210,Lists!$B$2:$B$9,0)),"Invalid Difficulty; ",""))&amp;IF(D210="","Missing QuestionText; ","")&amp;IF(E210="","Missing OptionA; ","")&amp;IF(F210="","Missing OptionB; ","")&amp;IF(G210="","Missing OptionC; ","")&amp;IF(H210="","Missing OptionD; ","")&amp;IF(I210="","Missing CorrectAnswer; ",IF(ISNA(MATCH(I210,Lists!$C$2:$C$5,0)),"CorrectAnswer must be A, B, C, or D; ",""))&amp;IF(J210="","Missing Feedback; ",IF(LEN(J210)&lt;40,"Feedback may be too short; ",""))&amp;IF(K210="","Missing Tag; ",IF(OR(K210&lt;&gt;LOWER(K210),ISNUMBER(SEARCH(" ",K210))),"Tag must be lowercase with no spaces; ",""))&amp;IF(L210="","Missing Type; ",IF(ISNA(MATCH(L210,Lists!$D$2:$D$10,0)),"Invalid Type; ",""))&amp;IF(M210="","Missing Objective; ","")&amp;IF(N210="","Missing ObjectiveLabel; ","")&amp;IF(O210="","Missing PrimarySkill; ",IF(OR(O210&lt;&gt;LOWER(O210),ISNUMBER(SEARCH(" ",O210))),"PrimarySkill must be lowercase with no spaces; ",""))&amp;IF(AND(OR(B210="repair",B210="bridge"),P210=""),"Repair/Bridge item needs RepairSkill; ","")&amp;IF(AND(OR(B210="repair",B210="bridge"),Q210=""),"Repair/Bridge item needs CommonError; ","")&amp;IF(R210="","ConceptCluster recommended; ","")&amp;IF(AND(U210&lt;&gt;"",V210=""),"ImageAccessibilityNote required when ImageFile is used; ","")&amp;IF(AND(U210&lt;&gt;"",NOT(OR(RIGHT(LOWER(U210),5)=".webp",RIGHT(LOWER(U210),4)=".png",RIGHT(LOWER(U210),4)=".jpg",RIGHT(LOWER(U210),5)=".jpeg"))),"Invalid image extension; ","")&amp;IF(W210="","Missing BossEligible; ",IF(ISNA(MATCH(W210,Lists!$E$2:$E$3,0)),"BossEligible must be Yes or No; ",""))&amp;IF(X210&lt;&gt;"Yes","Correct answer has not been verified; ","")&amp;IF(AA210&lt;&gt;"OK",AA210&amp;"; ","")&amp;IF(AB210&lt;&gt;"OK",AB210&amp;"; ","")&amp;IF(Z210&lt;&gt;"OK",Z210&amp;"; ","")&amp;IF(AND(OR(B210="easyBoss",B210="mediumBoss",B210="finalBoss",B210="legendaryBoss"),W210&lt;&gt;"Yes"),"Boss-pool item should be BossEligible = Yes; ","")))</f>
        <v/>
      </c>
      <c r="AE210" s="11" t="str">
        <f t="shared" si="15"/>
        <v/>
      </c>
    </row>
    <row r="211" spans="1:31" ht="45" customHeight="1">
      <c r="A211" s="15"/>
      <c r="B211" s="15"/>
      <c r="C211" s="15"/>
      <c r="D211" s="12"/>
      <c r="E211" s="12"/>
      <c r="F211" s="12"/>
      <c r="G211" s="12"/>
      <c r="H211" s="12"/>
      <c r="I211" s="15"/>
      <c r="J211" s="12"/>
      <c r="K211" s="12"/>
      <c r="L211" s="12"/>
      <c r="M211" s="12"/>
      <c r="N211" s="12"/>
      <c r="O211" s="13"/>
      <c r="P211" s="13"/>
      <c r="Q211" s="13"/>
      <c r="R211" s="13"/>
      <c r="S211" s="13"/>
      <c r="T211" s="13"/>
      <c r="U211" s="14"/>
      <c r="V211" s="14"/>
      <c r="W211" s="16"/>
      <c r="X211" s="16"/>
      <c r="Y211" s="14"/>
      <c r="Z211" s="17" t="str">
        <f t="shared" si="12"/>
        <v/>
      </c>
      <c r="AA211" s="17" t="str">
        <f t="shared" si="13"/>
        <v/>
      </c>
      <c r="AB211" s="17" t="str">
        <f t="shared" si="14"/>
        <v/>
      </c>
      <c r="AC211" s="17" t="str">
        <f>IF(COUNTA(A211:Y211)=0,"",IF(OR(A211="",B211="",C211="",D211="",E211="",F211="",G211="",H211="",I211="",J211="",K211="",L211="",M211="",N211="",O211="",W211="",X211="",COUNTIF($A$2:$A$301,A211)&gt;1,COUNTIF($D$2:$D$301,D211)&gt;1,ISNA(MATCH(B211,Lists!$A$2:$A$12,0)),ISNA(MATCH(C211,Lists!$B$2:$B$9,0)),ISNA(MATCH(I211,Lists!$C$2:$C$5,0)),ISNA(MATCH(L211,Lists!$D$2:$D$10,0)),ISNA(MATCH(W211,Lists!$E$2:$E$3,0)),X211&lt;&gt;"Yes",K211&lt;&gt;LOWER(K211),ISNUMBER(SEARCH(" ",K211)),O211&lt;&gt;LOWER(O211),ISNUMBER(SEARCH(" ",O211)),AND(OR(B211="repair",B211="bridge"),P211=""),AND(OR(B211="repair",B211="bridge"),Q211=""),AND(U211&lt;&gt;"",V211=""),AND(U211&lt;&gt;"",NOT(OR(RIGHT(LOWER(U211),5)=".webp",RIGHT(LOWER(U211),4)=".png",RIGHT(LOWER(U211),4)=".jpg",RIGHT(LOWER(U211),5)=".jpeg")))),"Needs Fix",IF(OR(LEN(J211)&lt;40,Z211&lt;&gt;"OK",AB211&lt;&gt;"OK",R211="",AND(OR(B211="easyBoss",B211="mediumBoss",B211="finalBoss",B211="legendaryBoss"),W211&lt;&gt;"Yes")),"Warning","Ready")))</f>
        <v/>
      </c>
      <c r="AD211" s="11" t="str">
        <f>IF(AC211="","",IF(AC211="Ready","Ready",IF(A211="","Missing QuestionID; ","")&amp;IF(B211="","Missing Pool; ",IF(ISNA(MATCH(B211,Lists!$A$2:$A$12,0)),"Invalid Pool; ",""))&amp;IF(C211="","Missing Difficulty; ",IF(ISNA(MATCH(C211,Lists!$B$2:$B$9,0)),"Invalid Difficulty; ",""))&amp;IF(D211="","Missing QuestionText; ","")&amp;IF(E211="","Missing OptionA; ","")&amp;IF(F211="","Missing OptionB; ","")&amp;IF(G211="","Missing OptionC; ","")&amp;IF(H211="","Missing OptionD; ","")&amp;IF(I211="","Missing CorrectAnswer; ",IF(ISNA(MATCH(I211,Lists!$C$2:$C$5,0)),"CorrectAnswer must be A, B, C, or D; ",""))&amp;IF(J211="","Missing Feedback; ",IF(LEN(J211)&lt;40,"Feedback may be too short; ",""))&amp;IF(K211="","Missing Tag; ",IF(OR(K211&lt;&gt;LOWER(K211),ISNUMBER(SEARCH(" ",K211))),"Tag must be lowercase with no spaces; ",""))&amp;IF(L211="","Missing Type; ",IF(ISNA(MATCH(L211,Lists!$D$2:$D$10,0)),"Invalid Type; ",""))&amp;IF(M211="","Missing Objective; ","")&amp;IF(N211="","Missing ObjectiveLabel; ","")&amp;IF(O211="","Missing PrimarySkill; ",IF(OR(O211&lt;&gt;LOWER(O211),ISNUMBER(SEARCH(" ",O211))),"PrimarySkill must be lowercase with no spaces; ",""))&amp;IF(AND(OR(B211="repair",B211="bridge"),P211=""),"Repair/Bridge item needs RepairSkill; ","")&amp;IF(AND(OR(B211="repair",B211="bridge"),Q211=""),"Repair/Bridge item needs CommonError; ","")&amp;IF(R211="","ConceptCluster recommended; ","")&amp;IF(AND(U211&lt;&gt;"",V211=""),"ImageAccessibilityNote required when ImageFile is used; ","")&amp;IF(AND(U211&lt;&gt;"",NOT(OR(RIGHT(LOWER(U211),5)=".webp",RIGHT(LOWER(U211),4)=".png",RIGHT(LOWER(U211),4)=".jpg",RIGHT(LOWER(U211),5)=".jpeg"))),"Invalid image extension; ","")&amp;IF(W211="","Missing BossEligible; ",IF(ISNA(MATCH(W211,Lists!$E$2:$E$3,0)),"BossEligible must be Yes or No; ",""))&amp;IF(X211&lt;&gt;"Yes","Correct answer has not been verified; ","")&amp;IF(AA211&lt;&gt;"OK",AA211&amp;"; ","")&amp;IF(AB211&lt;&gt;"OK",AB211&amp;"; ","")&amp;IF(Z211&lt;&gt;"OK",Z211&amp;"; ","")&amp;IF(AND(OR(B211="easyBoss",B211="mediumBoss",B211="finalBoss",B211="legendaryBoss"),W211&lt;&gt;"Yes"),"Boss-pool item should be BossEligible = Yes; ","")))</f>
        <v/>
      </c>
      <c r="AE211" s="11" t="str">
        <f t="shared" si="15"/>
        <v/>
      </c>
    </row>
    <row r="212" spans="1:31" ht="45" customHeight="1">
      <c r="A212" s="15"/>
      <c r="B212" s="15"/>
      <c r="C212" s="15"/>
      <c r="D212" s="12"/>
      <c r="E212" s="12"/>
      <c r="F212" s="12"/>
      <c r="G212" s="12"/>
      <c r="H212" s="12"/>
      <c r="I212" s="15"/>
      <c r="J212" s="12"/>
      <c r="K212" s="12"/>
      <c r="L212" s="12"/>
      <c r="M212" s="12"/>
      <c r="N212" s="12"/>
      <c r="O212" s="13"/>
      <c r="P212" s="13"/>
      <c r="Q212" s="13"/>
      <c r="R212" s="13"/>
      <c r="S212" s="13"/>
      <c r="T212" s="13"/>
      <c r="U212" s="14"/>
      <c r="V212" s="14"/>
      <c r="W212" s="16"/>
      <c r="X212" s="16"/>
      <c r="Y212" s="14"/>
      <c r="Z212" s="17" t="str">
        <f t="shared" si="12"/>
        <v/>
      </c>
      <c r="AA212" s="17" t="str">
        <f t="shared" si="13"/>
        <v/>
      </c>
      <c r="AB212" s="17" t="str">
        <f t="shared" si="14"/>
        <v/>
      </c>
      <c r="AC212" s="17" t="str">
        <f>IF(COUNTA(A212:Y212)=0,"",IF(OR(A212="",B212="",C212="",D212="",E212="",F212="",G212="",H212="",I212="",J212="",K212="",L212="",M212="",N212="",O212="",W212="",X212="",COUNTIF($A$2:$A$301,A212)&gt;1,COUNTIF($D$2:$D$301,D212)&gt;1,ISNA(MATCH(B212,Lists!$A$2:$A$12,0)),ISNA(MATCH(C212,Lists!$B$2:$B$9,0)),ISNA(MATCH(I212,Lists!$C$2:$C$5,0)),ISNA(MATCH(L212,Lists!$D$2:$D$10,0)),ISNA(MATCH(W212,Lists!$E$2:$E$3,0)),X212&lt;&gt;"Yes",K212&lt;&gt;LOWER(K212),ISNUMBER(SEARCH(" ",K212)),O212&lt;&gt;LOWER(O212),ISNUMBER(SEARCH(" ",O212)),AND(OR(B212="repair",B212="bridge"),P212=""),AND(OR(B212="repair",B212="bridge"),Q212=""),AND(U212&lt;&gt;"",V212=""),AND(U212&lt;&gt;"",NOT(OR(RIGHT(LOWER(U212),5)=".webp",RIGHT(LOWER(U212),4)=".png",RIGHT(LOWER(U212),4)=".jpg",RIGHT(LOWER(U212),5)=".jpeg")))),"Needs Fix",IF(OR(LEN(J212)&lt;40,Z212&lt;&gt;"OK",AB212&lt;&gt;"OK",R212="",AND(OR(B212="easyBoss",B212="mediumBoss",B212="finalBoss",B212="legendaryBoss"),W212&lt;&gt;"Yes")),"Warning","Ready")))</f>
        <v/>
      </c>
      <c r="AD212" s="11" t="str">
        <f>IF(AC212="","",IF(AC212="Ready","Ready",IF(A212="","Missing QuestionID; ","")&amp;IF(B212="","Missing Pool; ",IF(ISNA(MATCH(B212,Lists!$A$2:$A$12,0)),"Invalid Pool; ",""))&amp;IF(C212="","Missing Difficulty; ",IF(ISNA(MATCH(C212,Lists!$B$2:$B$9,0)),"Invalid Difficulty; ",""))&amp;IF(D212="","Missing QuestionText; ","")&amp;IF(E212="","Missing OptionA; ","")&amp;IF(F212="","Missing OptionB; ","")&amp;IF(G212="","Missing OptionC; ","")&amp;IF(H212="","Missing OptionD; ","")&amp;IF(I212="","Missing CorrectAnswer; ",IF(ISNA(MATCH(I212,Lists!$C$2:$C$5,0)),"CorrectAnswer must be A, B, C, or D; ",""))&amp;IF(J212="","Missing Feedback; ",IF(LEN(J212)&lt;40,"Feedback may be too short; ",""))&amp;IF(K212="","Missing Tag; ",IF(OR(K212&lt;&gt;LOWER(K212),ISNUMBER(SEARCH(" ",K212))),"Tag must be lowercase with no spaces; ",""))&amp;IF(L212="","Missing Type; ",IF(ISNA(MATCH(L212,Lists!$D$2:$D$10,0)),"Invalid Type; ",""))&amp;IF(M212="","Missing Objective; ","")&amp;IF(N212="","Missing ObjectiveLabel; ","")&amp;IF(O212="","Missing PrimarySkill; ",IF(OR(O212&lt;&gt;LOWER(O212),ISNUMBER(SEARCH(" ",O212))),"PrimarySkill must be lowercase with no spaces; ",""))&amp;IF(AND(OR(B212="repair",B212="bridge"),P212=""),"Repair/Bridge item needs RepairSkill; ","")&amp;IF(AND(OR(B212="repair",B212="bridge"),Q212=""),"Repair/Bridge item needs CommonError; ","")&amp;IF(R212="","ConceptCluster recommended; ","")&amp;IF(AND(U212&lt;&gt;"",V212=""),"ImageAccessibilityNote required when ImageFile is used; ","")&amp;IF(AND(U212&lt;&gt;"",NOT(OR(RIGHT(LOWER(U212),5)=".webp",RIGHT(LOWER(U212),4)=".png",RIGHT(LOWER(U212),4)=".jpg",RIGHT(LOWER(U212),5)=".jpeg"))),"Invalid image extension; ","")&amp;IF(W212="","Missing BossEligible; ",IF(ISNA(MATCH(W212,Lists!$E$2:$E$3,0)),"BossEligible must be Yes or No; ",""))&amp;IF(X212&lt;&gt;"Yes","Correct answer has not been verified; ","")&amp;IF(AA212&lt;&gt;"OK",AA212&amp;"; ","")&amp;IF(AB212&lt;&gt;"OK",AB212&amp;"; ","")&amp;IF(Z212&lt;&gt;"OK",Z212&amp;"; ","")&amp;IF(AND(OR(B212="easyBoss",B212="mediumBoss",B212="finalBoss",B212="legendaryBoss"),W212&lt;&gt;"Yes"),"Boss-pool item should be BossEligible = Yes; ","")))</f>
        <v/>
      </c>
      <c r="AE212" s="11" t="str">
        <f t="shared" si="15"/>
        <v/>
      </c>
    </row>
    <row r="213" spans="1:31" ht="45" customHeight="1">
      <c r="A213" s="15"/>
      <c r="B213" s="15"/>
      <c r="C213" s="15"/>
      <c r="D213" s="12"/>
      <c r="E213" s="12"/>
      <c r="F213" s="12"/>
      <c r="G213" s="12"/>
      <c r="H213" s="12"/>
      <c r="I213" s="15"/>
      <c r="J213" s="12"/>
      <c r="K213" s="12"/>
      <c r="L213" s="12"/>
      <c r="M213" s="12"/>
      <c r="N213" s="12"/>
      <c r="O213" s="13"/>
      <c r="P213" s="13"/>
      <c r="Q213" s="13"/>
      <c r="R213" s="13"/>
      <c r="S213" s="13"/>
      <c r="T213" s="13"/>
      <c r="U213" s="14"/>
      <c r="V213" s="14"/>
      <c r="W213" s="16"/>
      <c r="X213" s="16"/>
      <c r="Y213" s="14"/>
      <c r="Z213" s="17" t="str">
        <f t="shared" si="12"/>
        <v/>
      </c>
      <c r="AA213" s="17" t="str">
        <f t="shared" si="13"/>
        <v/>
      </c>
      <c r="AB213" s="17" t="str">
        <f t="shared" si="14"/>
        <v/>
      </c>
      <c r="AC213" s="17" t="str">
        <f>IF(COUNTA(A213:Y213)=0,"",IF(OR(A213="",B213="",C213="",D213="",E213="",F213="",G213="",H213="",I213="",J213="",K213="",L213="",M213="",N213="",O213="",W213="",X213="",COUNTIF($A$2:$A$301,A213)&gt;1,COUNTIF($D$2:$D$301,D213)&gt;1,ISNA(MATCH(B213,Lists!$A$2:$A$12,0)),ISNA(MATCH(C213,Lists!$B$2:$B$9,0)),ISNA(MATCH(I213,Lists!$C$2:$C$5,0)),ISNA(MATCH(L213,Lists!$D$2:$D$10,0)),ISNA(MATCH(W213,Lists!$E$2:$E$3,0)),X213&lt;&gt;"Yes",K213&lt;&gt;LOWER(K213),ISNUMBER(SEARCH(" ",K213)),O213&lt;&gt;LOWER(O213),ISNUMBER(SEARCH(" ",O213)),AND(OR(B213="repair",B213="bridge"),P213=""),AND(OR(B213="repair",B213="bridge"),Q213=""),AND(U213&lt;&gt;"",V213=""),AND(U213&lt;&gt;"",NOT(OR(RIGHT(LOWER(U213),5)=".webp",RIGHT(LOWER(U213),4)=".png",RIGHT(LOWER(U213),4)=".jpg",RIGHT(LOWER(U213),5)=".jpeg")))),"Needs Fix",IF(OR(LEN(J213)&lt;40,Z213&lt;&gt;"OK",AB213&lt;&gt;"OK",R213="",AND(OR(B213="easyBoss",B213="mediumBoss",B213="finalBoss",B213="legendaryBoss"),W213&lt;&gt;"Yes")),"Warning","Ready")))</f>
        <v/>
      </c>
      <c r="AD213" s="11" t="str">
        <f>IF(AC213="","",IF(AC213="Ready","Ready",IF(A213="","Missing QuestionID; ","")&amp;IF(B213="","Missing Pool; ",IF(ISNA(MATCH(B213,Lists!$A$2:$A$12,0)),"Invalid Pool; ",""))&amp;IF(C213="","Missing Difficulty; ",IF(ISNA(MATCH(C213,Lists!$B$2:$B$9,0)),"Invalid Difficulty; ",""))&amp;IF(D213="","Missing QuestionText; ","")&amp;IF(E213="","Missing OptionA; ","")&amp;IF(F213="","Missing OptionB; ","")&amp;IF(G213="","Missing OptionC; ","")&amp;IF(H213="","Missing OptionD; ","")&amp;IF(I213="","Missing CorrectAnswer; ",IF(ISNA(MATCH(I213,Lists!$C$2:$C$5,0)),"CorrectAnswer must be A, B, C, or D; ",""))&amp;IF(J213="","Missing Feedback; ",IF(LEN(J213)&lt;40,"Feedback may be too short; ",""))&amp;IF(K213="","Missing Tag; ",IF(OR(K213&lt;&gt;LOWER(K213),ISNUMBER(SEARCH(" ",K213))),"Tag must be lowercase with no spaces; ",""))&amp;IF(L213="","Missing Type; ",IF(ISNA(MATCH(L213,Lists!$D$2:$D$10,0)),"Invalid Type; ",""))&amp;IF(M213="","Missing Objective; ","")&amp;IF(N213="","Missing ObjectiveLabel; ","")&amp;IF(O213="","Missing PrimarySkill; ",IF(OR(O213&lt;&gt;LOWER(O213),ISNUMBER(SEARCH(" ",O213))),"PrimarySkill must be lowercase with no spaces; ",""))&amp;IF(AND(OR(B213="repair",B213="bridge"),P213=""),"Repair/Bridge item needs RepairSkill; ","")&amp;IF(AND(OR(B213="repair",B213="bridge"),Q213=""),"Repair/Bridge item needs CommonError; ","")&amp;IF(R213="","ConceptCluster recommended; ","")&amp;IF(AND(U213&lt;&gt;"",V213=""),"ImageAccessibilityNote required when ImageFile is used; ","")&amp;IF(AND(U213&lt;&gt;"",NOT(OR(RIGHT(LOWER(U213),5)=".webp",RIGHT(LOWER(U213),4)=".png",RIGHT(LOWER(U213),4)=".jpg",RIGHT(LOWER(U213),5)=".jpeg"))),"Invalid image extension; ","")&amp;IF(W213="","Missing BossEligible; ",IF(ISNA(MATCH(W213,Lists!$E$2:$E$3,0)),"BossEligible must be Yes or No; ",""))&amp;IF(X213&lt;&gt;"Yes","Correct answer has not been verified; ","")&amp;IF(AA213&lt;&gt;"OK",AA213&amp;"; ","")&amp;IF(AB213&lt;&gt;"OK",AB213&amp;"; ","")&amp;IF(Z213&lt;&gt;"OK",Z213&amp;"; ","")&amp;IF(AND(OR(B213="easyBoss",B213="mediumBoss",B213="finalBoss",B213="legendaryBoss"),W213&lt;&gt;"Yes"),"Boss-pool item should be BossEligible = Yes; ","")))</f>
        <v/>
      </c>
      <c r="AE213" s="11" t="str">
        <f t="shared" si="15"/>
        <v/>
      </c>
    </row>
    <row r="214" spans="1:31" ht="45" customHeight="1">
      <c r="A214" s="15"/>
      <c r="B214" s="15"/>
      <c r="C214" s="15"/>
      <c r="D214" s="12"/>
      <c r="E214" s="12"/>
      <c r="F214" s="12"/>
      <c r="G214" s="12"/>
      <c r="H214" s="12"/>
      <c r="I214" s="15"/>
      <c r="J214" s="12"/>
      <c r="K214" s="12"/>
      <c r="L214" s="12"/>
      <c r="M214" s="12"/>
      <c r="N214" s="12"/>
      <c r="O214" s="13"/>
      <c r="P214" s="13"/>
      <c r="Q214" s="13"/>
      <c r="R214" s="13"/>
      <c r="S214" s="13"/>
      <c r="T214" s="13"/>
      <c r="U214" s="14"/>
      <c r="V214" s="14"/>
      <c r="W214" s="16"/>
      <c r="X214" s="16"/>
      <c r="Y214" s="14"/>
      <c r="Z214" s="17" t="str">
        <f t="shared" si="12"/>
        <v/>
      </c>
      <c r="AA214" s="17" t="str">
        <f t="shared" si="13"/>
        <v/>
      </c>
      <c r="AB214" s="17" t="str">
        <f t="shared" si="14"/>
        <v/>
      </c>
      <c r="AC214" s="17" t="str">
        <f>IF(COUNTA(A214:Y214)=0,"",IF(OR(A214="",B214="",C214="",D214="",E214="",F214="",G214="",H214="",I214="",J214="",K214="",L214="",M214="",N214="",O214="",W214="",X214="",COUNTIF($A$2:$A$301,A214)&gt;1,COUNTIF($D$2:$D$301,D214)&gt;1,ISNA(MATCH(B214,Lists!$A$2:$A$12,0)),ISNA(MATCH(C214,Lists!$B$2:$B$9,0)),ISNA(MATCH(I214,Lists!$C$2:$C$5,0)),ISNA(MATCH(L214,Lists!$D$2:$D$10,0)),ISNA(MATCH(W214,Lists!$E$2:$E$3,0)),X214&lt;&gt;"Yes",K214&lt;&gt;LOWER(K214),ISNUMBER(SEARCH(" ",K214)),O214&lt;&gt;LOWER(O214),ISNUMBER(SEARCH(" ",O214)),AND(OR(B214="repair",B214="bridge"),P214=""),AND(OR(B214="repair",B214="bridge"),Q214=""),AND(U214&lt;&gt;"",V214=""),AND(U214&lt;&gt;"",NOT(OR(RIGHT(LOWER(U214),5)=".webp",RIGHT(LOWER(U214),4)=".png",RIGHT(LOWER(U214),4)=".jpg",RIGHT(LOWER(U214),5)=".jpeg")))),"Needs Fix",IF(OR(LEN(J214)&lt;40,Z214&lt;&gt;"OK",AB214&lt;&gt;"OK",R214="",AND(OR(B214="easyBoss",B214="mediumBoss",B214="finalBoss",B214="legendaryBoss"),W214&lt;&gt;"Yes")),"Warning","Ready")))</f>
        <v/>
      </c>
      <c r="AD214" s="11" t="str">
        <f>IF(AC214="","",IF(AC214="Ready","Ready",IF(A214="","Missing QuestionID; ","")&amp;IF(B214="","Missing Pool; ",IF(ISNA(MATCH(B214,Lists!$A$2:$A$12,0)),"Invalid Pool; ",""))&amp;IF(C214="","Missing Difficulty; ",IF(ISNA(MATCH(C214,Lists!$B$2:$B$9,0)),"Invalid Difficulty; ",""))&amp;IF(D214="","Missing QuestionText; ","")&amp;IF(E214="","Missing OptionA; ","")&amp;IF(F214="","Missing OptionB; ","")&amp;IF(G214="","Missing OptionC; ","")&amp;IF(H214="","Missing OptionD; ","")&amp;IF(I214="","Missing CorrectAnswer; ",IF(ISNA(MATCH(I214,Lists!$C$2:$C$5,0)),"CorrectAnswer must be A, B, C, or D; ",""))&amp;IF(J214="","Missing Feedback; ",IF(LEN(J214)&lt;40,"Feedback may be too short; ",""))&amp;IF(K214="","Missing Tag; ",IF(OR(K214&lt;&gt;LOWER(K214),ISNUMBER(SEARCH(" ",K214))),"Tag must be lowercase with no spaces; ",""))&amp;IF(L214="","Missing Type; ",IF(ISNA(MATCH(L214,Lists!$D$2:$D$10,0)),"Invalid Type; ",""))&amp;IF(M214="","Missing Objective; ","")&amp;IF(N214="","Missing ObjectiveLabel; ","")&amp;IF(O214="","Missing PrimarySkill; ",IF(OR(O214&lt;&gt;LOWER(O214),ISNUMBER(SEARCH(" ",O214))),"PrimarySkill must be lowercase with no spaces; ",""))&amp;IF(AND(OR(B214="repair",B214="bridge"),P214=""),"Repair/Bridge item needs RepairSkill; ","")&amp;IF(AND(OR(B214="repair",B214="bridge"),Q214=""),"Repair/Bridge item needs CommonError; ","")&amp;IF(R214="","ConceptCluster recommended; ","")&amp;IF(AND(U214&lt;&gt;"",V214=""),"ImageAccessibilityNote required when ImageFile is used; ","")&amp;IF(AND(U214&lt;&gt;"",NOT(OR(RIGHT(LOWER(U214),5)=".webp",RIGHT(LOWER(U214),4)=".png",RIGHT(LOWER(U214),4)=".jpg",RIGHT(LOWER(U214),5)=".jpeg"))),"Invalid image extension; ","")&amp;IF(W214="","Missing BossEligible; ",IF(ISNA(MATCH(W214,Lists!$E$2:$E$3,0)),"BossEligible must be Yes or No; ",""))&amp;IF(X214&lt;&gt;"Yes","Correct answer has not been verified; ","")&amp;IF(AA214&lt;&gt;"OK",AA214&amp;"; ","")&amp;IF(AB214&lt;&gt;"OK",AB214&amp;"; ","")&amp;IF(Z214&lt;&gt;"OK",Z214&amp;"; ","")&amp;IF(AND(OR(B214="easyBoss",B214="mediumBoss",B214="finalBoss",B214="legendaryBoss"),W214&lt;&gt;"Yes"),"Boss-pool item should be BossEligible = Yes; ","")))</f>
        <v/>
      </c>
      <c r="AE214" s="11" t="str">
        <f t="shared" si="15"/>
        <v/>
      </c>
    </row>
    <row r="215" spans="1:31" ht="45" customHeight="1">
      <c r="A215" s="15"/>
      <c r="B215" s="15"/>
      <c r="C215" s="15"/>
      <c r="D215" s="12"/>
      <c r="E215" s="12"/>
      <c r="F215" s="12"/>
      <c r="G215" s="12"/>
      <c r="H215" s="12"/>
      <c r="I215" s="15"/>
      <c r="J215" s="12"/>
      <c r="K215" s="12"/>
      <c r="L215" s="12"/>
      <c r="M215" s="12"/>
      <c r="N215" s="12"/>
      <c r="O215" s="13"/>
      <c r="P215" s="13"/>
      <c r="Q215" s="13"/>
      <c r="R215" s="13"/>
      <c r="S215" s="13"/>
      <c r="T215" s="13"/>
      <c r="U215" s="14"/>
      <c r="V215" s="14"/>
      <c r="W215" s="16"/>
      <c r="X215" s="16"/>
      <c r="Y215" s="14"/>
      <c r="Z215" s="17" t="str">
        <f t="shared" si="12"/>
        <v/>
      </c>
      <c r="AA215" s="17" t="str">
        <f t="shared" si="13"/>
        <v/>
      </c>
      <c r="AB215" s="17" t="str">
        <f t="shared" si="14"/>
        <v/>
      </c>
      <c r="AC215" s="17" t="str">
        <f>IF(COUNTA(A215:Y215)=0,"",IF(OR(A215="",B215="",C215="",D215="",E215="",F215="",G215="",H215="",I215="",J215="",K215="",L215="",M215="",N215="",O215="",W215="",X215="",COUNTIF($A$2:$A$301,A215)&gt;1,COUNTIF($D$2:$D$301,D215)&gt;1,ISNA(MATCH(B215,Lists!$A$2:$A$12,0)),ISNA(MATCH(C215,Lists!$B$2:$B$9,0)),ISNA(MATCH(I215,Lists!$C$2:$C$5,0)),ISNA(MATCH(L215,Lists!$D$2:$D$10,0)),ISNA(MATCH(W215,Lists!$E$2:$E$3,0)),X215&lt;&gt;"Yes",K215&lt;&gt;LOWER(K215),ISNUMBER(SEARCH(" ",K215)),O215&lt;&gt;LOWER(O215),ISNUMBER(SEARCH(" ",O215)),AND(OR(B215="repair",B215="bridge"),P215=""),AND(OR(B215="repair",B215="bridge"),Q215=""),AND(U215&lt;&gt;"",V215=""),AND(U215&lt;&gt;"",NOT(OR(RIGHT(LOWER(U215),5)=".webp",RIGHT(LOWER(U215),4)=".png",RIGHT(LOWER(U215),4)=".jpg",RIGHT(LOWER(U215),5)=".jpeg")))),"Needs Fix",IF(OR(LEN(J215)&lt;40,Z215&lt;&gt;"OK",AB215&lt;&gt;"OK",R215="",AND(OR(B215="easyBoss",B215="mediumBoss",B215="finalBoss",B215="legendaryBoss"),W215&lt;&gt;"Yes")),"Warning","Ready")))</f>
        <v/>
      </c>
      <c r="AD215" s="11" t="str">
        <f>IF(AC215="","",IF(AC215="Ready","Ready",IF(A215="","Missing QuestionID; ","")&amp;IF(B215="","Missing Pool; ",IF(ISNA(MATCH(B215,Lists!$A$2:$A$12,0)),"Invalid Pool; ",""))&amp;IF(C215="","Missing Difficulty; ",IF(ISNA(MATCH(C215,Lists!$B$2:$B$9,0)),"Invalid Difficulty; ",""))&amp;IF(D215="","Missing QuestionText; ","")&amp;IF(E215="","Missing OptionA; ","")&amp;IF(F215="","Missing OptionB; ","")&amp;IF(G215="","Missing OptionC; ","")&amp;IF(H215="","Missing OptionD; ","")&amp;IF(I215="","Missing CorrectAnswer; ",IF(ISNA(MATCH(I215,Lists!$C$2:$C$5,0)),"CorrectAnswer must be A, B, C, or D; ",""))&amp;IF(J215="","Missing Feedback; ",IF(LEN(J215)&lt;40,"Feedback may be too short; ",""))&amp;IF(K215="","Missing Tag; ",IF(OR(K215&lt;&gt;LOWER(K215),ISNUMBER(SEARCH(" ",K215))),"Tag must be lowercase with no spaces; ",""))&amp;IF(L215="","Missing Type; ",IF(ISNA(MATCH(L215,Lists!$D$2:$D$10,0)),"Invalid Type; ",""))&amp;IF(M215="","Missing Objective; ","")&amp;IF(N215="","Missing ObjectiveLabel; ","")&amp;IF(O215="","Missing PrimarySkill; ",IF(OR(O215&lt;&gt;LOWER(O215),ISNUMBER(SEARCH(" ",O215))),"PrimarySkill must be lowercase with no spaces; ",""))&amp;IF(AND(OR(B215="repair",B215="bridge"),P215=""),"Repair/Bridge item needs RepairSkill; ","")&amp;IF(AND(OR(B215="repair",B215="bridge"),Q215=""),"Repair/Bridge item needs CommonError; ","")&amp;IF(R215="","ConceptCluster recommended; ","")&amp;IF(AND(U215&lt;&gt;"",V215=""),"ImageAccessibilityNote required when ImageFile is used; ","")&amp;IF(AND(U215&lt;&gt;"",NOT(OR(RIGHT(LOWER(U215),5)=".webp",RIGHT(LOWER(U215),4)=".png",RIGHT(LOWER(U215),4)=".jpg",RIGHT(LOWER(U215),5)=".jpeg"))),"Invalid image extension; ","")&amp;IF(W215="","Missing BossEligible; ",IF(ISNA(MATCH(W215,Lists!$E$2:$E$3,0)),"BossEligible must be Yes or No; ",""))&amp;IF(X215&lt;&gt;"Yes","Correct answer has not been verified; ","")&amp;IF(AA215&lt;&gt;"OK",AA215&amp;"; ","")&amp;IF(AB215&lt;&gt;"OK",AB215&amp;"; ","")&amp;IF(Z215&lt;&gt;"OK",Z215&amp;"; ","")&amp;IF(AND(OR(B215="easyBoss",B215="mediumBoss",B215="finalBoss",B215="legendaryBoss"),W215&lt;&gt;"Yes"),"Boss-pool item should be BossEligible = Yes; ","")))</f>
        <v/>
      </c>
      <c r="AE215" s="11" t="str">
        <f t="shared" si="15"/>
        <v/>
      </c>
    </row>
    <row r="216" spans="1:31" ht="45" customHeight="1">
      <c r="A216" s="15"/>
      <c r="B216" s="15"/>
      <c r="C216" s="15"/>
      <c r="D216" s="12"/>
      <c r="E216" s="12"/>
      <c r="F216" s="12"/>
      <c r="G216" s="12"/>
      <c r="H216" s="12"/>
      <c r="I216" s="15"/>
      <c r="J216" s="12"/>
      <c r="K216" s="12"/>
      <c r="L216" s="12"/>
      <c r="M216" s="12"/>
      <c r="N216" s="12"/>
      <c r="O216" s="13"/>
      <c r="P216" s="13"/>
      <c r="Q216" s="13"/>
      <c r="R216" s="13"/>
      <c r="S216" s="13"/>
      <c r="T216" s="13"/>
      <c r="U216" s="14"/>
      <c r="V216" s="14"/>
      <c r="W216" s="16"/>
      <c r="X216" s="16"/>
      <c r="Y216" s="14"/>
      <c r="Z216" s="17" t="str">
        <f t="shared" si="12"/>
        <v/>
      </c>
      <c r="AA216" s="17" t="str">
        <f t="shared" si="13"/>
        <v/>
      </c>
      <c r="AB216" s="17" t="str">
        <f t="shared" si="14"/>
        <v/>
      </c>
      <c r="AC216" s="17" t="str">
        <f>IF(COUNTA(A216:Y216)=0,"",IF(OR(A216="",B216="",C216="",D216="",E216="",F216="",G216="",H216="",I216="",J216="",K216="",L216="",M216="",N216="",O216="",W216="",X216="",COUNTIF($A$2:$A$301,A216)&gt;1,COUNTIF($D$2:$D$301,D216)&gt;1,ISNA(MATCH(B216,Lists!$A$2:$A$12,0)),ISNA(MATCH(C216,Lists!$B$2:$B$9,0)),ISNA(MATCH(I216,Lists!$C$2:$C$5,0)),ISNA(MATCH(L216,Lists!$D$2:$D$10,0)),ISNA(MATCH(W216,Lists!$E$2:$E$3,0)),X216&lt;&gt;"Yes",K216&lt;&gt;LOWER(K216),ISNUMBER(SEARCH(" ",K216)),O216&lt;&gt;LOWER(O216),ISNUMBER(SEARCH(" ",O216)),AND(OR(B216="repair",B216="bridge"),P216=""),AND(OR(B216="repair",B216="bridge"),Q216=""),AND(U216&lt;&gt;"",V216=""),AND(U216&lt;&gt;"",NOT(OR(RIGHT(LOWER(U216),5)=".webp",RIGHT(LOWER(U216),4)=".png",RIGHT(LOWER(U216),4)=".jpg",RIGHT(LOWER(U216),5)=".jpeg")))),"Needs Fix",IF(OR(LEN(J216)&lt;40,Z216&lt;&gt;"OK",AB216&lt;&gt;"OK",R216="",AND(OR(B216="easyBoss",B216="mediumBoss",B216="finalBoss",B216="legendaryBoss"),W216&lt;&gt;"Yes")),"Warning","Ready")))</f>
        <v/>
      </c>
      <c r="AD216" s="11" t="str">
        <f>IF(AC216="","",IF(AC216="Ready","Ready",IF(A216="","Missing QuestionID; ","")&amp;IF(B216="","Missing Pool; ",IF(ISNA(MATCH(B216,Lists!$A$2:$A$12,0)),"Invalid Pool; ",""))&amp;IF(C216="","Missing Difficulty; ",IF(ISNA(MATCH(C216,Lists!$B$2:$B$9,0)),"Invalid Difficulty; ",""))&amp;IF(D216="","Missing QuestionText; ","")&amp;IF(E216="","Missing OptionA; ","")&amp;IF(F216="","Missing OptionB; ","")&amp;IF(G216="","Missing OptionC; ","")&amp;IF(H216="","Missing OptionD; ","")&amp;IF(I216="","Missing CorrectAnswer; ",IF(ISNA(MATCH(I216,Lists!$C$2:$C$5,0)),"CorrectAnswer must be A, B, C, or D; ",""))&amp;IF(J216="","Missing Feedback; ",IF(LEN(J216)&lt;40,"Feedback may be too short; ",""))&amp;IF(K216="","Missing Tag; ",IF(OR(K216&lt;&gt;LOWER(K216),ISNUMBER(SEARCH(" ",K216))),"Tag must be lowercase with no spaces; ",""))&amp;IF(L216="","Missing Type; ",IF(ISNA(MATCH(L216,Lists!$D$2:$D$10,0)),"Invalid Type; ",""))&amp;IF(M216="","Missing Objective; ","")&amp;IF(N216="","Missing ObjectiveLabel; ","")&amp;IF(O216="","Missing PrimarySkill; ",IF(OR(O216&lt;&gt;LOWER(O216),ISNUMBER(SEARCH(" ",O216))),"PrimarySkill must be lowercase with no spaces; ",""))&amp;IF(AND(OR(B216="repair",B216="bridge"),P216=""),"Repair/Bridge item needs RepairSkill; ","")&amp;IF(AND(OR(B216="repair",B216="bridge"),Q216=""),"Repair/Bridge item needs CommonError; ","")&amp;IF(R216="","ConceptCluster recommended; ","")&amp;IF(AND(U216&lt;&gt;"",V216=""),"ImageAccessibilityNote required when ImageFile is used; ","")&amp;IF(AND(U216&lt;&gt;"",NOT(OR(RIGHT(LOWER(U216),5)=".webp",RIGHT(LOWER(U216),4)=".png",RIGHT(LOWER(U216),4)=".jpg",RIGHT(LOWER(U216),5)=".jpeg"))),"Invalid image extension; ","")&amp;IF(W216="","Missing BossEligible; ",IF(ISNA(MATCH(W216,Lists!$E$2:$E$3,0)),"BossEligible must be Yes or No; ",""))&amp;IF(X216&lt;&gt;"Yes","Correct answer has not been verified; ","")&amp;IF(AA216&lt;&gt;"OK",AA216&amp;"; ","")&amp;IF(AB216&lt;&gt;"OK",AB216&amp;"; ","")&amp;IF(Z216&lt;&gt;"OK",Z216&amp;"; ","")&amp;IF(AND(OR(B216="easyBoss",B216="mediumBoss",B216="finalBoss",B216="legendaryBoss"),W216&lt;&gt;"Yes"),"Boss-pool item should be BossEligible = Yes; ","")))</f>
        <v/>
      </c>
      <c r="AE216" s="11" t="str">
        <f t="shared" si="15"/>
        <v/>
      </c>
    </row>
    <row r="217" spans="1:31" ht="45" customHeight="1">
      <c r="A217" s="15"/>
      <c r="B217" s="15"/>
      <c r="C217" s="15"/>
      <c r="D217" s="12"/>
      <c r="E217" s="12"/>
      <c r="F217" s="12"/>
      <c r="G217" s="12"/>
      <c r="H217" s="12"/>
      <c r="I217" s="15"/>
      <c r="J217" s="12"/>
      <c r="K217" s="12"/>
      <c r="L217" s="12"/>
      <c r="M217" s="12"/>
      <c r="N217" s="12"/>
      <c r="O217" s="13"/>
      <c r="P217" s="13"/>
      <c r="Q217" s="13"/>
      <c r="R217" s="13"/>
      <c r="S217" s="13"/>
      <c r="T217" s="13"/>
      <c r="U217" s="14"/>
      <c r="V217" s="14"/>
      <c r="W217" s="16"/>
      <c r="X217" s="16"/>
      <c r="Y217" s="14"/>
      <c r="Z217" s="17" t="str">
        <f t="shared" si="12"/>
        <v/>
      </c>
      <c r="AA217" s="17" t="str">
        <f t="shared" si="13"/>
        <v/>
      </c>
      <c r="AB217" s="17" t="str">
        <f t="shared" si="14"/>
        <v/>
      </c>
      <c r="AC217" s="17" t="str">
        <f>IF(COUNTA(A217:Y217)=0,"",IF(OR(A217="",B217="",C217="",D217="",E217="",F217="",G217="",H217="",I217="",J217="",K217="",L217="",M217="",N217="",O217="",W217="",X217="",COUNTIF($A$2:$A$301,A217)&gt;1,COUNTIF($D$2:$D$301,D217)&gt;1,ISNA(MATCH(B217,Lists!$A$2:$A$12,0)),ISNA(MATCH(C217,Lists!$B$2:$B$9,0)),ISNA(MATCH(I217,Lists!$C$2:$C$5,0)),ISNA(MATCH(L217,Lists!$D$2:$D$10,0)),ISNA(MATCH(W217,Lists!$E$2:$E$3,0)),X217&lt;&gt;"Yes",K217&lt;&gt;LOWER(K217),ISNUMBER(SEARCH(" ",K217)),O217&lt;&gt;LOWER(O217),ISNUMBER(SEARCH(" ",O217)),AND(OR(B217="repair",B217="bridge"),P217=""),AND(OR(B217="repair",B217="bridge"),Q217=""),AND(U217&lt;&gt;"",V217=""),AND(U217&lt;&gt;"",NOT(OR(RIGHT(LOWER(U217),5)=".webp",RIGHT(LOWER(U217),4)=".png",RIGHT(LOWER(U217),4)=".jpg",RIGHT(LOWER(U217),5)=".jpeg")))),"Needs Fix",IF(OR(LEN(J217)&lt;40,Z217&lt;&gt;"OK",AB217&lt;&gt;"OK",R217="",AND(OR(B217="easyBoss",B217="mediumBoss",B217="finalBoss",B217="legendaryBoss"),W217&lt;&gt;"Yes")),"Warning","Ready")))</f>
        <v/>
      </c>
      <c r="AD217" s="11" t="str">
        <f>IF(AC217="","",IF(AC217="Ready","Ready",IF(A217="","Missing QuestionID; ","")&amp;IF(B217="","Missing Pool; ",IF(ISNA(MATCH(B217,Lists!$A$2:$A$12,0)),"Invalid Pool; ",""))&amp;IF(C217="","Missing Difficulty; ",IF(ISNA(MATCH(C217,Lists!$B$2:$B$9,0)),"Invalid Difficulty; ",""))&amp;IF(D217="","Missing QuestionText; ","")&amp;IF(E217="","Missing OptionA; ","")&amp;IF(F217="","Missing OptionB; ","")&amp;IF(G217="","Missing OptionC; ","")&amp;IF(H217="","Missing OptionD; ","")&amp;IF(I217="","Missing CorrectAnswer; ",IF(ISNA(MATCH(I217,Lists!$C$2:$C$5,0)),"CorrectAnswer must be A, B, C, or D; ",""))&amp;IF(J217="","Missing Feedback; ",IF(LEN(J217)&lt;40,"Feedback may be too short; ",""))&amp;IF(K217="","Missing Tag; ",IF(OR(K217&lt;&gt;LOWER(K217),ISNUMBER(SEARCH(" ",K217))),"Tag must be lowercase with no spaces; ",""))&amp;IF(L217="","Missing Type; ",IF(ISNA(MATCH(L217,Lists!$D$2:$D$10,0)),"Invalid Type; ",""))&amp;IF(M217="","Missing Objective; ","")&amp;IF(N217="","Missing ObjectiveLabel; ","")&amp;IF(O217="","Missing PrimarySkill; ",IF(OR(O217&lt;&gt;LOWER(O217),ISNUMBER(SEARCH(" ",O217))),"PrimarySkill must be lowercase with no spaces; ",""))&amp;IF(AND(OR(B217="repair",B217="bridge"),P217=""),"Repair/Bridge item needs RepairSkill; ","")&amp;IF(AND(OR(B217="repair",B217="bridge"),Q217=""),"Repair/Bridge item needs CommonError; ","")&amp;IF(R217="","ConceptCluster recommended; ","")&amp;IF(AND(U217&lt;&gt;"",V217=""),"ImageAccessibilityNote required when ImageFile is used; ","")&amp;IF(AND(U217&lt;&gt;"",NOT(OR(RIGHT(LOWER(U217),5)=".webp",RIGHT(LOWER(U217),4)=".png",RIGHT(LOWER(U217),4)=".jpg",RIGHT(LOWER(U217),5)=".jpeg"))),"Invalid image extension; ","")&amp;IF(W217="","Missing BossEligible; ",IF(ISNA(MATCH(W217,Lists!$E$2:$E$3,0)),"BossEligible must be Yes or No; ",""))&amp;IF(X217&lt;&gt;"Yes","Correct answer has not been verified; ","")&amp;IF(AA217&lt;&gt;"OK",AA217&amp;"; ","")&amp;IF(AB217&lt;&gt;"OK",AB217&amp;"; ","")&amp;IF(Z217&lt;&gt;"OK",Z217&amp;"; ","")&amp;IF(AND(OR(B217="easyBoss",B217="mediumBoss",B217="finalBoss",B217="legendaryBoss"),W217&lt;&gt;"Yes"),"Boss-pool item should be BossEligible = Yes; ","")))</f>
        <v/>
      </c>
      <c r="AE217" s="11" t="str">
        <f t="shared" si="15"/>
        <v/>
      </c>
    </row>
    <row r="218" spans="1:31" ht="45" customHeight="1">
      <c r="A218" s="15"/>
      <c r="B218" s="15"/>
      <c r="C218" s="15"/>
      <c r="D218" s="12"/>
      <c r="E218" s="12"/>
      <c r="F218" s="12"/>
      <c r="G218" s="12"/>
      <c r="H218" s="12"/>
      <c r="I218" s="15"/>
      <c r="J218" s="12"/>
      <c r="K218" s="12"/>
      <c r="L218" s="12"/>
      <c r="M218" s="12"/>
      <c r="N218" s="12"/>
      <c r="O218" s="13"/>
      <c r="P218" s="13"/>
      <c r="Q218" s="13"/>
      <c r="R218" s="13"/>
      <c r="S218" s="13"/>
      <c r="T218" s="13"/>
      <c r="U218" s="14"/>
      <c r="V218" s="14"/>
      <c r="W218" s="16"/>
      <c r="X218" s="16"/>
      <c r="Y218" s="14"/>
      <c r="Z218" s="17" t="str">
        <f t="shared" si="12"/>
        <v/>
      </c>
      <c r="AA218" s="17" t="str">
        <f t="shared" si="13"/>
        <v/>
      </c>
      <c r="AB218" s="17" t="str">
        <f t="shared" si="14"/>
        <v/>
      </c>
      <c r="AC218" s="17" t="str">
        <f>IF(COUNTA(A218:Y218)=0,"",IF(OR(A218="",B218="",C218="",D218="",E218="",F218="",G218="",H218="",I218="",J218="",K218="",L218="",M218="",N218="",O218="",W218="",X218="",COUNTIF($A$2:$A$301,A218)&gt;1,COUNTIF($D$2:$D$301,D218)&gt;1,ISNA(MATCH(B218,Lists!$A$2:$A$12,0)),ISNA(MATCH(C218,Lists!$B$2:$B$9,0)),ISNA(MATCH(I218,Lists!$C$2:$C$5,0)),ISNA(MATCH(L218,Lists!$D$2:$D$10,0)),ISNA(MATCH(W218,Lists!$E$2:$E$3,0)),X218&lt;&gt;"Yes",K218&lt;&gt;LOWER(K218),ISNUMBER(SEARCH(" ",K218)),O218&lt;&gt;LOWER(O218),ISNUMBER(SEARCH(" ",O218)),AND(OR(B218="repair",B218="bridge"),P218=""),AND(OR(B218="repair",B218="bridge"),Q218=""),AND(U218&lt;&gt;"",V218=""),AND(U218&lt;&gt;"",NOT(OR(RIGHT(LOWER(U218),5)=".webp",RIGHT(LOWER(U218),4)=".png",RIGHT(LOWER(U218),4)=".jpg",RIGHT(LOWER(U218),5)=".jpeg")))),"Needs Fix",IF(OR(LEN(J218)&lt;40,Z218&lt;&gt;"OK",AB218&lt;&gt;"OK",R218="",AND(OR(B218="easyBoss",B218="mediumBoss",B218="finalBoss",B218="legendaryBoss"),W218&lt;&gt;"Yes")),"Warning","Ready")))</f>
        <v/>
      </c>
      <c r="AD218" s="11" t="str">
        <f>IF(AC218="","",IF(AC218="Ready","Ready",IF(A218="","Missing QuestionID; ","")&amp;IF(B218="","Missing Pool; ",IF(ISNA(MATCH(B218,Lists!$A$2:$A$12,0)),"Invalid Pool; ",""))&amp;IF(C218="","Missing Difficulty; ",IF(ISNA(MATCH(C218,Lists!$B$2:$B$9,0)),"Invalid Difficulty; ",""))&amp;IF(D218="","Missing QuestionText; ","")&amp;IF(E218="","Missing OptionA; ","")&amp;IF(F218="","Missing OptionB; ","")&amp;IF(G218="","Missing OptionC; ","")&amp;IF(H218="","Missing OptionD; ","")&amp;IF(I218="","Missing CorrectAnswer; ",IF(ISNA(MATCH(I218,Lists!$C$2:$C$5,0)),"CorrectAnswer must be A, B, C, or D; ",""))&amp;IF(J218="","Missing Feedback; ",IF(LEN(J218)&lt;40,"Feedback may be too short; ",""))&amp;IF(K218="","Missing Tag; ",IF(OR(K218&lt;&gt;LOWER(K218),ISNUMBER(SEARCH(" ",K218))),"Tag must be lowercase with no spaces; ",""))&amp;IF(L218="","Missing Type; ",IF(ISNA(MATCH(L218,Lists!$D$2:$D$10,0)),"Invalid Type; ",""))&amp;IF(M218="","Missing Objective; ","")&amp;IF(N218="","Missing ObjectiveLabel; ","")&amp;IF(O218="","Missing PrimarySkill; ",IF(OR(O218&lt;&gt;LOWER(O218),ISNUMBER(SEARCH(" ",O218))),"PrimarySkill must be lowercase with no spaces; ",""))&amp;IF(AND(OR(B218="repair",B218="bridge"),P218=""),"Repair/Bridge item needs RepairSkill; ","")&amp;IF(AND(OR(B218="repair",B218="bridge"),Q218=""),"Repair/Bridge item needs CommonError; ","")&amp;IF(R218="","ConceptCluster recommended; ","")&amp;IF(AND(U218&lt;&gt;"",V218=""),"ImageAccessibilityNote required when ImageFile is used; ","")&amp;IF(AND(U218&lt;&gt;"",NOT(OR(RIGHT(LOWER(U218),5)=".webp",RIGHT(LOWER(U218),4)=".png",RIGHT(LOWER(U218),4)=".jpg",RIGHT(LOWER(U218),5)=".jpeg"))),"Invalid image extension; ","")&amp;IF(W218="","Missing BossEligible; ",IF(ISNA(MATCH(W218,Lists!$E$2:$E$3,0)),"BossEligible must be Yes or No; ",""))&amp;IF(X218&lt;&gt;"Yes","Correct answer has not been verified; ","")&amp;IF(AA218&lt;&gt;"OK",AA218&amp;"; ","")&amp;IF(AB218&lt;&gt;"OK",AB218&amp;"; ","")&amp;IF(Z218&lt;&gt;"OK",Z218&amp;"; ","")&amp;IF(AND(OR(B218="easyBoss",B218="mediumBoss",B218="finalBoss",B218="legendaryBoss"),W218&lt;&gt;"Yes"),"Boss-pool item should be BossEligible = Yes; ","")))</f>
        <v/>
      </c>
      <c r="AE218" s="11" t="str">
        <f t="shared" si="15"/>
        <v/>
      </c>
    </row>
    <row r="219" spans="1:31" ht="45" customHeight="1">
      <c r="A219" s="15"/>
      <c r="B219" s="15"/>
      <c r="C219" s="15"/>
      <c r="D219" s="12"/>
      <c r="E219" s="12"/>
      <c r="F219" s="12"/>
      <c r="G219" s="12"/>
      <c r="H219" s="12"/>
      <c r="I219" s="15"/>
      <c r="J219" s="12"/>
      <c r="K219" s="12"/>
      <c r="L219" s="12"/>
      <c r="M219" s="12"/>
      <c r="N219" s="12"/>
      <c r="O219" s="13"/>
      <c r="P219" s="13"/>
      <c r="Q219" s="13"/>
      <c r="R219" s="13"/>
      <c r="S219" s="13"/>
      <c r="T219" s="13"/>
      <c r="U219" s="14"/>
      <c r="V219" s="14"/>
      <c r="W219" s="16"/>
      <c r="X219" s="16"/>
      <c r="Y219" s="14"/>
      <c r="Z219" s="17" t="str">
        <f t="shared" si="12"/>
        <v/>
      </c>
      <c r="AA219" s="17" t="str">
        <f t="shared" si="13"/>
        <v/>
      </c>
      <c r="AB219" s="17" t="str">
        <f t="shared" si="14"/>
        <v/>
      </c>
      <c r="AC219" s="17" t="str">
        <f>IF(COUNTA(A219:Y219)=0,"",IF(OR(A219="",B219="",C219="",D219="",E219="",F219="",G219="",H219="",I219="",J219="",K219="",L219="",M219="",N219="",O219="",W219="",X219="",COUNTIF($A$2:$A$301,A219)&gt;1,COUNTIF($D$2:$D$301,D219)&gt;1,ISNA(MATCH(B219,Lists!$A$2:$A$12,0)),ISNA(MATCH(C219,Lists!$B$2:$B$9,0)),ISNA(MATCH(I219,Lists!$C$2:$C$5,0)),ISNA(MATCH(L219,Lists!$D$2:$D$10,0)),ISNA(MATCH(W219,Lists!$E$2:$E$3,0)),X219&lt;&gt;"Yes",K219&lt;&gt;LOWER(K219),ISNUMBER(SEARCH(" ",K219)),O219&lt;&gt;LOWER(O219),ISNUMBER(SEARCH(" ",O219)),AND(OR(B219="repair",B219="bridge"),P219=""),AND(OR(B219="repair",B219="bridge"),Q219=""),AND(U219&lt;&gt;"",V219=""),AND(U219&lt;&gt;"",NOT(OR(RIGHT(LOWER(U219),5)=".webp",RIGHT(LOWER(U219),4)=".png",RIGHT(LOWER(U219),4)=".jpg",RIGHT(LOWER(U219),5)=".jpeg")))),"Needs Fix",IF(OR(LEN(J219)&lt;40,Z219&lt;&gt;"OK",AB219&lt;&gt;"OK",R219="",AND(OR(B219="easyBoss",B219="mediumBoss",B219="finalBoss",B219="legendaryBoss"),W219&lt;&gt;"Yes")),"Warning","Ready")))</f>
        <v/>
      </c>
      <c r="AD219" s="11" t="str">
        <f>IF(AC219="","",IF(AC219="Ready","Ready",IF(A219="","Missing QuestionID; ","")&amp;IF(B219="","Missing Pool; ",IF(ISNA(MATCH(B219,Lists!$A$2:$A$12,0)),"Invalid Pool; ",""))&amp;IF(C219="","Missing Difficulty; ",IF(ISNA(MATCH(C219,Lists!$B$2:$B$9,0)),"Invalid Difficulty; ",""))&amp;IF(D219="","Missing QuestionText; ","")&amp;IF(E219="","Missing OptionA; ","")&amp;IF(F219="","Missing OptionB; ","")&amp;IF(G219="","Missing OptionC; ","")&amp;IF(H219="","Missing OptionD; ","")&amp;IF(I219="","Missing CorrectAnswer; ",IF(ISNA(MATCH(I219,Lists!$C$2:$C$5,0)),"CorrectAnswer must be A, B, C, or D; ",""))&amp;IF(J219="","Missing Feedback; ",IF(LEN(J219)&lt;40,"Feedback may be too short; ",""))&amp;IF(K219="","Missing Tag; ",IF(OR(K219&lt;&gt;LOWER(K219),ISNUMBER(SEARCH(" ",K219))),"Tag must be lowercase with no spaces; ",""))&amp;IF(L219="","Missing Type; ",IF(ISNA(MATCH(L219,Lists!$D$2:$D$10,0)),"Invalid Type; ",""))&amp;IF(M219="","Missing Objective; ","")&amp;IF(N219="","Missing ObjectiveLabel; ","")&amp;IF(O219="","Missing PrimarySkill; ",IF(OR(O219&lt;&gt;LOWER(O219),ISNUMBER(SEARCH(" ",O219))),"PrimarySkill must be lowercase with no spaces; ",""))&amp;IF(AND(OR(B219="repair",B219="bridge"),P219=""),"Repair/Bridge item needs RepairSkill; ","")&amp;IF(AND(OR(B219="repair",B219="bridge"),Q219=""),"Repair/Bridge item needs CommonError; ","")&amp;IF(R219="","ConceptCluster recommended; ","")&amp;IF(AND(U219&lt;&gt;"",V219=""),"ImageAccessibilityNote required when ImageFile is used; ","")&amp;IF(AND(U219&lt;&gt;"",NOT(OR(RIGHT(LOWER(U219),5)=".webp",RIGHT(LOWER(U219),4)=".png",RIGHT(LOWER(U219),4)=".jpg",RIGHT(LOWER(U219),5)=".jpeg"))),"Invalid image extension; ","")&amp;IF(W219="","Missing BossEligible; ",IF(ISNA(MATCH(W219,Lists!$E$2:$E$3,0)),"BossEligible must be Yes or No; ",""))&amp;IF(X219&lt;&gt;"Yes","Correct answer has not been verified; ","")&amp;IF(AA219&lt;&gt;"OK",AA219&amp;"; ","")&amp;IF(AB219&lt;&gt;"OK",AB219&amp;"; ","")&amp;IF(Z219&lt;&gt;"OK",Z219&amp;"; ","")&amp;IF(AND(OR(B219="easyBoss",B219="mediumBoss",B219="finalBoss",B219="legendaryBoss"),W219&lt;&gt;"Yes"),"Boss-pool item should be BossEligible = Yes; ","")))</f>
        <v/>
      </c>
      <c r="AE219" s="11" t="str">
        <f t="shared" si="15"/>
        <v/>
      </c>
    </row>
    <row r="220" spans="1:31" ht="45" customHeight="1">
      <c r="A220" s="15"/>
      <c r="B220" s="15"/>
      <c r="C220" s="15"/>
      <c r="D220" s="12"/>
      <c r="E220" s="12"/>
      <c r="F220" s="12"/>
      <c r="G220" s="12"/>
      <c r="H220" s="12"/>
      <c r="I220" s="15"/>
      <c r="J220" s="12"/>
      <c r="K220" s="12"/>
      <c r="L220" s="12"/>
      <c r="M220" s="12"/>
      <c r="N220" s="12"/>
      <c r="O220" s="13"/>
      <c r="P220" s="13"/>
      <c r="Q220" s="13"/>
      <c r="R220" s="13"/>
      <c r="S220" s="13"/>
      <c r="T220" s="13"/>
      <c r="U220" s="14"/>
      <c r="V220" s="14"/>
      <c r="W220" s="16"/>
      <c r="X220" s="16"/>
      <c r="Y220" s="14"/>
      <c r="Z220" s="17" t="str">
        <f t="shared" si="12"/>
        <v/>
      </c>
      <c r="AA220" s="17" t="str">
        <f t="shared" si="13"/>
        <v/>
      </c>
      <c r="AB220" s="17" t="str">
        <f t="shared" si="14"/>
        <v/>
      </c>
      <c r="AC220" s="17" t="str">
        <f>IF(COUNTA(A220:Y220)=0,"",IF(OR(A220="",B220="",C220="",D220="",E220="",F220="",G220="",H220="",I220="",J220="",K220="",L220="",M220="",N220="",O220="",W220="",X220="",COUNTIF($A$2:$A$301,A220)&gt;1,COUNTIF($D$2:$D$301,D220)&gt;1,ISNA(MATCH(B220,Lists!$A$2:$A$12,0)),ISNA(MATCH(C220,Lists!$B$2:$B$9,0)),ISNA(MATCH(I220,Lists!$C$2:$C$5,0)),ISNA(MATCH(L220,Lists!$D$2:$D$10,0)),ISNA(MATCH(W220,Lists!$E$2:$E$3,0)),X220&lt;&gt;"Yes",K220&lt;&gt;LOWER(K220),ISNUMBER(SEARCH(" ",K220)),O220&lt;&gt;LOWER(O220),ISNUMBER(SEARCH(" ",O220)),AND(OR(B220="repair",B220="bridge"),P220=""),AND(OR(B220="repair",B220="bridge"),Q220=""),AND(U220&lt;&gt;"",V220=""),AND(U220&lt;&gt;"",NOT(OR(RIGHT(LOWER(U220),5)=".webp",RIGHT(LOWER(U220),4)=".png",RIGHT(LOWER(U220),4)=".jpg",RIGHT(LOWER(U220),5)=".jpeg")))),"Needs Fix",IF(OR(LEN(J220)&lt;40,Z220&lt;&gt;"OK",AB220&lt;&gt;"OK",R220="",AND(OR(B220="easyBoss",B220="mediumBoss",B220="finalBoss",B220="legendaryBoss"),W220&lt;&gt;"Yes")),"Warning","Ready")))</f>
        <v/>
      </c>
      <c r="AD220" s="11" t="str">
        <f>IF(AC220="","",IF(AC220="Ready","Ready",IF(A220="","Missing QuestionID; ","")&amp;IF(B220="","Missing Pool; ",IF(ISNA(MATCH(B220,Lists!$A$2:$A$12,0)),"Invalid Pool; ",""))&amp;IF(C220="","Missing Difficulty; ",IF(ISNA(MATCH(C220,Lists!$B$2:$B$9,0)),"Invalid Difficulty; ",""))&amp;IF(D220="","Missing QuestionText; ","")&amp;IF(E220="","Missing OptionA; ","")&amp;IF(F220="","Missing OptionB; ","")&amp;IF(G220="","Missing OptionC; ","")&amp;IF(H220="","Missing OptionD; ","")&amp;IF(I220="","Missing CorrectAnswer; ",IF(ISNA(MATCH(I220,Lists!$C$2:$C$5,0)),"CorrectAnswer must be A, B, C, or D; ",""))&amp;IF(J220="","Missing Feedback; ",IF(LEN(J220)&lt;40,"Feedback may be too short; ",""))&amp;IF(K220="","Missing Tag; ",IF(OR(K220&lt;&gt;LOWER(K220),ISNUMBER(SEARCH(" ",K220))),"Tag must be lowercase with no spaces; ",""))&amp;IF(L220="","Missing Type; ",IF(ISNA(MATCH(L220,Lists!$D$2:$D$10,0)),"Invalid Type; ",""))&amp;IF(M220="","Missing Objective; ","")&amp;IF(N220="","Missing ObjectiveLabel; ","")&amp;IF(O220="","Missing PrimarySkill; ",IF(OR(O220&lt;&gt;LOWER(O220),ISNUMBER(SEARCH(" ",O220))),"PrimarySkill must be lowercase with no spaces; ",""))&amp;IF(AND(OR(B220="repair",B220="bridge"),P220=""),"Repair/Bridge item needs RepairSkill; ","")&amp;IF(AND(OR(B220="repair",B220="bridge"),Q220=""),"Repair/Bridge item needs CommonError; ","")&amp;IF(R220="","ConceptCluster recommended; ","")&amp;IF(AND(U220&lt;&gt;"",V220=""),"ImageAccessibilityNote required when ImageFile is used; ","")&amp;IF(AND(U220&lt;&gt;"",NOT(OR(RIGHT(LOWER(U220),5)=".webp",RIGHT(LOWER(U220),4)=".png",RIGHT(LOWER(U220),4)=".jpg",RIGHT(LOWER(U220),5)=".jpeg"))),"Invalid image extension; ","")&amp;IF(W220="","Missing BossEligible; ",IF(ISNA(MATCH(W220,Lists!$E$2:$E$3,0)),"BossEligible must be Yes or No; ",""))&amp;IF(X220&lt;&gt;"Yes","Correct answer has not been verified; ","")&amp;IF(AA220&lt;&gt;"OK",AA220&amp;"; ","")&amp;IF(AB220&lt;&gt;"OK",AB220&amp;"; ","")&amp;IF(Z220&lt;&gt;"OK",Z220&amp;"; ","")&amp;IF(AND(OR(B220="easyBoss",B220="mediumBoss",B220="finalBoss",B220="legendaryBoss"),W220&lt;&gt;"Yes"),"Boss-pool item should be BossEligible = Yes; ","")))</f>
        <v/>
      </c>
      <c r="AE220" s="11" t="str">
        <f t="shared" si="15"/>
        <v/>
      </c>
    </row>
    <row r="221" spans="1:31" ht="45" customHeight="1">
      <c r="A221" s="15"/>
      <c r="B221" s="15"/>
      <c r="C221" s="15"/>
      <c r="D221" s="12"/>
      <c r="E221" s="12"/>
      <c r="F221" s="12"/>
      <c r="G221" s="12"/>
      <c r="H221" s="12"/>
      <c r="I221" s="15"/>
      <c r="J221" s="12"/>
      <c r="K221" s="12"/>
      <c r="L221" s="12"/>
      <c r="M221" s="12"/>
      <c r="N221" s="12"/>
      <c r="O221" s="13"/>
      <c r="P221" s="13"/>
      <c r="Q221" s="13"/>
      <c r="R221" s="13"/>
      <c r="S221" s="13"/>
      <c r="T221" s="13"/>
      <c r="U221" s="14"/>
      <c r="V221" s="14"/>
      <c r="W221" s="16"/>
      <c r="X221" s="16"/>
      <c r="Y221" s="14"/>
      <c r="Z221" s="17" t="str">
        <f t="shared" si="12"/>
        <v/>
      </c>
      <c r="AA221" s="17" t="str">
        <f t="shared" si="13"/>
        <v/>
      </c>
      <c r="AB221" s="17" t="str">
        <f t="shared" si="14"/>
        <v/>
      </c>
      <c r="AC221" s="17" t="str">
        <f>IF(COUNTA(A221:Y221)=0,"",IF(OR(A221="",B221="",C221="",D221="",E221="",F221="",G221="",H221="",I221="",J221="",K221="",L221="",M221="",N221="",O221="",W221="",X221="",COUNTIF($A$2:$A$301,A221)&gt;1,COUNTIF($D$2:$D$301,D221)&gt;1,ISNA(MATCH(B221,Lists!$A$2:$A$12,0)),ISNA(MATCH(C221,Lists!$B$2:$B$9,0)),ISNA(MATCH(I221,Lists!$C$2:$C$5,0)),ISNA(MATCH(L221,Lists!$D$2:$D$10,0)),ISNA(MATCH(W221,Lists!$E$2:$E$3,0)),X221&lt;&gt;"Yes",K221&lt;&gt;LOWER(K221),ISNUMBER(SEARCH(" ",K221)),O221&lt;&gt;LOWER(O221),ISNUMBER(SEARCH(" ",O221)),AND(OR(B221="repair",B221="bridge"),P221=""),AND(OR(B221="repair",B221="bridge"),Q221=""),AND(U221&lt;&gt;"",V221=""),AND(U221&lt;&gt;"",NOT(OR(RIGHT(LOWER(U221),5)=".webp",RIGHT(LOWER(U221),4)=".png",RIGHT(LOWER(U221),4)=".jpg",RIGHT(LOWER(U221),5)=".jpeg")))),"Needs Fix",IF(OR(LEN(J221)&lt;40,Z221&lt;&gt;"OK",AB221&lt;&gt;"OK",R221="",AND(OR(B221="easyBoss",B221="mediumBoss",B221="finalBoss",B221="legendaryBoss"),W221&lt;&gt;"Yes")),"Warning","Ready")))</f>
        <v/>
      </c>
      <c r="AD221" s="11" t="str">
        <f>IF(AC221="","",IF(AC221="Ready","Ready",IF(A221="","Missing QuestionID; ","")&amp;IF(B221="","Missing Pool; ",IF(ISNA(MATCH(B221,Lists!$A$2:$A$12,0)),"Invalid Pool; ",""))&amp;IF(C221="","Missing Difficulty; ",IF(ISNA(MATCH(C221,Lists!$B$2:$B$9,0)),"Invalid Difficulty; ",""))&amp;IF(D221="","Missing QuestionText; ","")&amp;IF(E221="","Missing OptionA; ","")&amp;IF(F221="","Missing OptionB; ","")&amp;IF(G221="","Missing OptionC; ","")&amp;IF(H221="","Missing OptionD; ","")&amp;IF(I221="","Missing CorrectAnswer; ",IF(ISNA(MATCH(I221,Lists!$C$2:$C$5,0)),"CorrectAnswer must be A, B, C, or D; ",""))&amp;IF(J221="","Missing Feedback; ",IF(LEN(J221)&lt;40,"Feedback may be too short; ",""))&amp;IF(K221="","Missing Tag; ",IF(OR(K221&lt;&gt;LOWER(K221),ISNUMBER(SEARCH(" ",K221))),"Tag must be lowercase with no spaces; ",""))&amp;IF(L221="","Missing Type; ",IF(ISNA(MATCH(L221,Lists!$D$2:$D$10,0)),"Invalid Type; ",""))&amp;IF(M221="","Missing Objective; ","")&amp;IF(N221="","Missing ObjectiveLabel; ","")&amp;IF(O221="","Missing PrimarySkill; ",IF(OR(O221&lt;&gt;LOWER(O221),ISNUMBER(SEARCH(" ",O221))),"PrimarySkill must be lowercase with no spaces; ",""))&amp;IF(AND(OR(B221="repair",B221="bridge"),P221=""),"Repair/Bridge item needs RepairSkill; ","")&amp;IF(AND(OR(B221="repair",B221="bridge"),Q221=""),"Repair/Bridge item needs CommonError; ","")&amp;IF(R221="","ConceptCluster recommended; ","")&amp;IF(AND(U221&lt;&gt;"",V221=""),"ImageAccessibilityNote required when ImageFile is used; ","")&amp;IF(AND(U221&lt;&gt;"",NOT(OR(RIGHT(LOWER(U221),5)=".webp",RIGHT(LOWER(U221),4)=".png",RIGHT(LOWER(U221),4)=".jpg",RIGHT(LOWER(U221),5)=".jpeg"))),"Invalid image extension; ","")&amp;IF(W221="","Missing BossEligible; ",IF(ISNA(MATCH(W221,Lists!$E$2:$E$3,0)),"BossEligible must be Yes or No; ",""))&amp;IF(X221&lt;&gt;"Yes","Correct answer has not been verified; ","")&amp;IF(AA221&lt;&gt;"OK",AA221&amp;"; ","")&amp;IF(AB221&lt;&gt;"OK",AB221&amp;"; ","")&amp;IF(Z221&lt;&gt;"OK",Z221&amp;"; ","")&amp;IF(AND(OR(B221="easyBoss",B221="mediumBoss",B221="finalBoss",B221="legendaryBoss"),W221&lt;&gt;"Yes"),"Boss-pool item should be BossEligible = Yes; ","")))</f>
        <v/>
      </c>
      <c r="AE221" s="11" t="str">
        <f t="shared" si="15"/>
        <v/>
      </c>
    </row>
    <row r="222" spans="1:31" ht="45" customHeight="1">
      <c r="A222" s="15"/>
      <c r="B222" s="15"/>
      <c r="C222" s="15"/>
      <c r="D222" s="12"/>
      <c r="E222" s="12"/>
      <c r="F222" s="12"/>
      <c r="G222" s="12"/>
      <c r="H222" s="12"/>
      <c r="I222" s="15"/>
      <c r="J222" s="12"/>
      <c r="K222" s="12"/>
      <c r="L222" s="12"/>
      <c r="M222" s="12"/>
      <c r="N222" s="12"/>
      <c r="O222" s="13"/>
      <c r="P222" s="13"/>
      <c r="Q222" s="13"/>
      <c r="R222" s="13"/>
      <c r="S222" s="13"/>
      <c r="T222" s="13"/>
      <c r="U222" s="14"/>
      <c r="V222" s="14"/>
      <c r="W222" s="16"/>
      <c r="X222" s="16"/>
      <c r="Y222" s="14"/>
      <c r="Z222" s="17" t="str">
        <f t="shared" si="12"/>
        <v/>
      </c>
      <c r="AA222" s="17" t="str">
        <f t="shared" si="13"/>
        <v/>
      </c>
      <c r="AB222" s="17" t="str">
        <f t="shared" si="14"/>
        <v/>
      </c>
      <c r="AC222" s="17" t="str">
        <f>IF(COUNTA(A222:Y222)=0,"",IF(OR(A222="",B222="",C222="",D222="",E222="",F222="",G222="",H222="",I222="",J222="",K222="",L222="",M222="",N222="",O222="",W222="",X222="",COUNTIF($A$2:$A$301,A222)&gt;1,COUNTIF($D$2:$D$301,D222)&gt;1,ISNA(MATCH(B222,Lists!$A$2:$A$12,0)),ISNA(MATCH(C222,Lists!$B$2:$B$9,0)),ISNA(MATCH(I222,Lists!$C$2:$C$5,0)),ISNA(MATCH(L222,Lists!$D$2:$D$10,0)),ISNA(MATCH(W222,Lists!$E$2:$E$3,0)),X222&lt;&gt;"Yes",K222&lt;&gt;LOWER(K222),ISNUMBER(SEARCH(" ",K222)),O222&lt;&gt;LOWER(O222),ISNUMBER(SEARCH(" ",O222)),AND(OR(B222="repair",B222="bridge"),P222=""),AND(OR(B222="repair",B222="bridge"),Q222=""),AND(U222&lt;&gt;"",V222=""),AND(U222&lt;&gt;"",NOT(OR(RIGHT(LOWER(U222),5)=".webp",RIGHT(LOWER(U222),4)=".png",RIGHT(LOWER(U222),4)=".jpg",RIGHT(LOWER(U222),5)=".jpeg")))),"Needs Fix",IF(OR(LEN(J222)&lt;40,Z222&lt;&gt;"OK",AB222&lt;&gt;"OK",R222="",AND(OR(B222="easyBoss",B222="mediumBoss",B222="finalBoss",B222="legendaryBoss"),W222&lt;&gt;"Yes")),"Warning","Ready")))</f>
        <v/>
      </c>
      <c r="AD222" s="11" t="str">
        <f>IF(AC222="","",IF(AC222="Ready","Ready",IF(A222="","Missing QuestionID; ","")&amp;IF(B222="","Missing Pool; ",IF(ISNA(MATCH(B222,Lists!$A$2:$A$12,0)),"Invalid Pool; ",""))&amp;IF(C222="","Missing Difficulty; ",IF(ISNA(MATCH(C222,Lists!$B$2:$B$9,0)),"Invalid Difficulty; ",""))&amp;IF(D222="","Missing QuestionText; ","")&amp;IF(E222="","Missing OptionA; ","")&amp;IF(F222="","Missing OptionB; ","")&amp;IF(G222="","Missing OptionC; ","")&amp;IF(H222="","Missing OptionD; ","")&amp;IF(I222="","Missing CorrectAnswer; ",IF(ISNA(MATCH(I222,Lists!$C$2:$C$5,0)),"CorrectAnswer must be A, B, C, or D; ",""))&amp;IF(J222="","Missing Feedback; ",IF(LEN(J222)&lt;40,"Feedback may be too short; ",""))&amp;IF(K222="","Missing Tag; ",IF(OR(K222&lt;&gt;LOWER(K222),ISNUMBER(SEARCH(" ",K222))),"Tag must be lowercase with no spaces; ",""))&amp;IF(L222="","Missing Type; ",IF(ISNA(MATCH(L222,Lists!$D$2:$D$10,0)),"Invalid Type; ",""))&amp;IF(M222="","Missing Objective; ","")&amp;IF(N222="","Missing ObjectiveLabel; ","")&amp;IF(O222="","Missing PrimarySkill; ",IF(OR(O222&lt;&gt;LOWER(O222),ISNUMBER(SEARCH(" ",O222))),"PrimarySkill must be lowercase with no spaces; ",""))&amp;IF(AND(OR(B222="repair",B222="bridge"),P222=""),"Repair/Bridge item needs RepairSkill; ","")&amp;IF(AND(OR(B222="repair",B222="bridge"),Q222=""),"Repair/Bridge item needs CommonError; ","")&amp;IF(R222="","ConceptCluster recommended; ","")&amp;IF(AND(U222&lt;&gt;"",V222=""),"ImageAccessibilityNote required when ImageFile is used; ","")&amp;IF(AND(U222&lt;&gt;"",NOT(OR(RIGHT(LOWER(U222),5)=".webp",RIGHT(LOWER(U222),4)=".png",RIGHT(LOWER(U222),4)=".jpg",RIGHT(LOWER(U222),5)=".jpeg"))),"Invalid image extension; ","")&amp;IF(W222="","Missing BossEligible; ",IF(ISNA(MATCH(W222,Lists!$E$2:$E$3,0)),"BossEligible must be Yes or No; ",""))&amp;IF(X222&lt;&gt;"Yes","Correct answer has not been verified; ","")&amp;IF(AA222&lt;&gt;"OK",AA222&amp;"; ","")&amp;IF(AB222&lt;&gt;"OK",AB222&amp;"; ","")&amp;IF(Z222&lt;&gt;"OK",Z222&amp;"; ","")&amp;IF(AND(OR(B222="easyBoss",B222="mediumBoss",B222="finalBoss",B222="legendaryBoss"),W222&lt;&gt;"Yes"),"Boss-pool item should be BossEligible = Yes; ","")))</f>
        <v/>
      </c>
      <c r="AE222" s="11" t="str">
        <f t="shared" si="15"/>
        <v/>
      </c>
    </row>
    <row r="223" spans="1:31" ht="45" customHeight="1">
      <c r="A223" s="15"/>
      <c r="B223" s="15"/>
      <c r="C223" s="15"/>
      <c r="D223" s="12"/>
      <c r="E223" s="12"/>
      <c r="F223" s="12"/>
      <c r="G223" s="12"/>
      <c r="H223" s="12"/>
      <c r="I223" s="15"/>
      <c r="J223" s="12"/>
      <c r="K223" s="12"/>
      <c r="L223" s="12"/>
      <c r="M223" s="12"/>
      <c r="N223" s="12"/>
      <c r="O223" s="13"/>
      <c r="P223" s="13"/>
      <c r="Q223" s="13"/>
      <c r="R223" s="13"/>
      <c r="S223" s="13"/>
      <c r="T223" s="13"/>
      <c r="U223" s="14"/>
      <c r="V223" s="14"/>
      <c r="W223" s="16"/>
      <c r="X223" s="16"/>
      <c r="Y223" s="14"/>
      <c r="Z223" s="17" t="str">
        <f t="shared" si="12"/>
        <v/>
      </c>
      <c r="AA223" s="17" t="str">
        <f t="shared" si="13"/>
        <v/>
      </c>
      <c r="AB223" s="17" t="str">
        <f t="shared" si="14"/>
        <v/>
      </c>
      <c r="AC223" s="17" t="str">
        <f>IF(COUNTA(A223:Y223)=0,"",IF(OR(A223="",B223="",C223="",D223="",E223="",F223="",G223="",H223="",I223="",J223="",K223="",L223="",M223="",N223="",O223="",W223="",X223="",COUNTIF($A$2:$A$301,A223)&gt;1,COUNTIF($D$2:$D$301,D223)&gt;1,ISNA(MATCH(B223,Lists!$A$2:$A$12,0)),ISNA(MATCH(C223,Lists!$B$2:$B$9,0)),ISNA(MATCH(I223,Lists!$C$2:$C$5,0)),ISNA(MATCH(L223,Lists!$D$2:$D$10,0)),ISNA(MATCH(W223,Lists!$E$2:$E$3,0)),X223&lt;&gt;"Yes",K223&lt;&gt;LOWER(K223),ISNUMBER(SEARCH(" ",K223)),O223&lt;&gt;LOWER(O223),ISNUMBER(SEARCH(" ",O223)),AND(OR(B223="repair",B223="bridge"),P223=""),AND(OR(B223="repair",B223="bridge"),Q223=""),AND(U223&lt;&gt;"",V223=""),AND(U223&lt;&gt;"",NOT(OR(RIGHT(LOWER(U223),5)=".webp",RIGHT(LOWER(U223),4)=".png",RIGHT(LOWER(U223),4)=".jpg",RIGHT(LOWER(U223),5)=".jpeg")))),"Needs Fix",IF(OR(LEN(J223)&lt;40,Z223&lt;&gt;"OK",AB223&lt;&gt;"OK",R223="",AND(OR(B223="easyBoss",B223="mediumBoss",B223="finalBoss",B223="legendaryBoss"),W223&lt;&gt;"Yes")),"Warning","Ready")))</f>
        <v/>
      </c>
      <c r="AD223" s="11" t="str">
        <f>IF(AC223="","",IF(AC223="Ready","Ready",IF(A223="","Missing QuestionID; ","")&amp;IF(B223="","Missing Pool; ",IF(ISNA(MATCH(B223,Lists!$A$2:$A$12,0)),"Invalid Pool; ",""))&amp;IF(C223="","Missing Difficulty; ",IF(ISNA(MATCH(C223,Lists!$B$2:$B$9,0)),"Invalid Difficulty; ",""))&amp;IF(D223="","Missing QuestionText; ","")&amp;IF(E223="","Missing OptionA; ","")&amp;IF(F223="","Missing OptionB; ","")&amp;IF(G223="","Missing OptionC; ","")&amp;IF(H223="","Missing OptionD; ","")&amp;IF(I223="","Missing CorrectAnswer; ",IF(ISNA(MATCH(I223,Lists!$C$2:$C$5,0)),"CorrectAnswer must be A, B, C, or D; ",""))&amp;IF(J223="","Missing Feedback; ",IF(LEN(J223)&lt;40,"Feedback may be too short; ",""))&amp;IF(K223="","Missing Tag; ",IF(OR(K223&lt;&gt;LOWER(K223),ISNUMBER(SEARCH(" ",K223))),"Tag must be lowercase with no spaces; ",""))&amp;IF(L223="","Missing Type; ",IF(ISNA(MATCH(L223,Lists!$D$2:$D$10,0)),"Invalid Type; ",""))&amp;IF(M223="","Missing Objective; ","")&amp;IF(N223="","Missing ObjectiveLabel; ","")&amp;IF(O223="","Missing PrimarySkill; ",IF(OR(O223&lt;&gt;LOWER(O223),ISNUMBER(SEARCH(" ",O223))),"PrimarySkill must be lowercase with no spaces; ",""))&amp;IF(AND(OR(B223="repair",B223="bridge"),P223=""),"Repair/Bridge item needs RepairSkill; ","")&amp;IF(AND(OR(B223="repair",B223="bridge"),Q223=""),"Repair/Bridge item needs CommonError; ","")&amp;IF(R223="","ConceptCluster recommended; ","")&amp;IF(AND(U223&lt;&gt;"",V223=""),"ImageAccessibilityNote required when ImageFile is used; ","")&amp;IF(AND(U223&lt;&gt;"",NOT(OR(RIGHT(LOWER(U223),5)=".webp",RIGHT(LOWER(U223),4)=".png",RIGHT(LOWER(U223),4)=".jpg",RIGHT(LOWER(U223),5)=".jpeg"))),"Invalid image extension; ","")&amp;IF(W223="","Missing BossEligible; ",IF(ISNA(MATCH(W223,Lists!$E$2:$E$3,0)),"BossEligible must be Yes or No; ",""))&amp;IF(X223&lt;&gt;"Yes","Correct answer has not been verified; ","")&amp;IF(AA223&lt;&gt;"OK",AA223&amp;"; ","")&amp;IF(AB223&lt;&gt;"OK",AB223&amp;"; ","")&amp;IF(Z223&lt;&gt;"OK",Z223&amp;"; ","")&amp;IF(AND(OR(B223="easyBoss",B223="mediumBoss",B223="finalBoss",B223="legendaryBoss"),W223&lt;&gt;"Yes"),"Boss-pool item should be BossEligible = Yes; ","")))</f>
        <v/>
      </c>
      <c r="AE223" s="11" t="str">
        <f t="shared" si="15"/>
        <v/>
      </c>
    </row>
    <row r="224" spans="1:31" ht="45" customHeight="1">
      <c r="A224" s="15"/>
      <c r="B224" s="15"/>
      <c r="C224" s="15"/>
      <c r="D224" s="12"/>
      <c r="E224" s="12"/>
      <c r="F224" s="12"/>
      <c r="G224" s="12"/>
      <c r="H224" s="12"/>
      <c r="I224" s="15"/>
      <c r="J224" s="12"/>
      <c r="K224" s="12"/>
      <c r="L224" s="12"/>
      <c r="M224" s="12"/>
      <c r="N224" s="12"/>
      <c r="O224" s="13"/>
      <c r="P224" s="13"/>
      <c r="Q224" s="13"/>
      <c r="R224" s="13"/>
      <c r="S224" s="13"/>
      <c r="T224" s="13"/>
      <c r="U224" s="14"/>
      <c r="V224" s="14"/>
      <c r="W224" s="16"/>
      <c r="X224" s="16"/>
      <c r="Y224" s="14"/>
      <c r="Z224" s="17" t="str">
        <f t="shared" si="12"/>
        <v/>
      </c>
      <c r="AA224" s="17" t="str">
        <f t="shared" si="13"/>
        <v/>
      </c>
      <c r="AB224" s="17" t="str">
        <f t="shared" si="14"/>
        <v/>
      </c>
      <c r="AC224" s="17" t="str">
        <f>IF(COUNTA(A224:Y224)=0,"",IF(OR(A224="",B224="",C224="",D224="",E224="",F224="",G224="",H224="",I224="",J224="",K224="",L224="",M224="",N224="",O224="",W224="",X224="",COUNTIF($A$2:$A$301,A224)&gt;1,COUNTIF($D$2:$D$301,D224)&gt;1,ISNA(MATCH(B224,Lists!$A$2:$A$12,0)),ISNA(MATCH(C224,Lists!$B$2:$B$9,0)),ISNA(MATCH(I224,Lists!$C$2:$C$5,0)),ISNA(MATCH(L224,Lists!$D$2:$D$10,0)),ISNA(MATCH(W224,Lists!$E$2:$E$3,0)),X224&lt;&gt;"Yes",K224&lt;&gt;LOWER(K224),ISNUMBER(SEARCH(" ",K224)),O224&lt;&gt;LOWER(O224),ISNUMBER(SEARCH(" ",O224)),AND(OR(B224="repair",B224="bridge"),P224=""),AND(OR(B224="repair",B224="bridge"),Q224=""),AND(U224&lt;&gt;"",V224=""),AND(U224&lt;&gt;"",NOT(OR(RIGHT(LOWER(U224),5)=".webp",RIGHT(LOWER(U224),4)=".png",RIGHT(LOWER(U224),4)=".jpg",RIGHT(LOWER(U224),5)=".jpeg")))),"Needs Fix",IF(OR(LEN(J224)&lt;40,Z224&lt;&gt;"OK",AB224&lt;&gt;"OK",R224="",AND(OR(B224="easyBoss",B224="mediumBoss",B224="finalBoss",B224="legendaryBoss"),W224&lt;&gt;"Yes")),"Warning","Ready")))</f>
        <v/>
      </c>
      <c r="AD224" s="11" t="str">
        <f>IF(AC224="","",IF(AC224="Ready","Ready",IF(A224="","Missing QuestionID; ","")&amp;IF(B224="","Missing Pool; ",IF(ISNA(MATCH(B224,Lists!$A$2:$A$12,0)),"Invalid Pool; ",""))&amp;IF(C224="","Missing Difficulty; ",IF(ISNA(MATCH(C224,Lists!$B$2:$B$9,0)),"Invalid Difficulty; ",""))&amp;IF(D224="","Missing QuestionText; ","")&amp;IF(E224="","Missing OptionA; ","")&amp;IF(F224="","Missing OptionB; ","")&amp;IF(G224="","Missing OptionC; ","")&amp;IF(H224="","Missing OptionD; ","")&amp;IF(I224="","Missing CorrectAnswer; ",IF(ISNA(MATCH(I224,Lists!$C$2:$C$5,0)),"CorrectAnswer must be A, B, C, or D; ",""))&amp;IF(J224="","Missing Feedback; ",IF(LEN(J224)&lt;40,"Feedback may be too short; ",""))&amp;IF(K224="","Missing Tag; ",IF(OR(K224&lt;&gt;LOWER(K224),ISNUMBER(SEARCH(" ",K224))),"Tag must be lowercase with no spaces; ",""))&amp;IF(L224="","Missing Type; ",IF(ISNA(MATCH(L224,Lists!$D$2:$D$10,0)),"Invalid Type; ",""))&amp;IF(M224="","Missing Objective; ","")&amp;IF(N224="","Missing ObjectiveLabel; ","")&amp;IF(O224="","Missing PrimarySkill; ",IF(OR(O224&lt;&gt;LOWER(O224),ISNUMBER(SEARCH(" ",O224))),"PrimarySkill must be lowercase with no spaces; ",""))&amp;IF(AND(OR(B224="repair",B224="bridge"),P224=""),"Repair/Bridge item needs RepairSkill; ","")&amp;IF(AND(OR(B224="repair",B224="bridge"),Q224=""),"Repair/Bridge item needs CommonError; ","")&amp;IF(R224="","ConceptCluster recommended; ","")&amp;IF(AND(U224&lt;&gt;"",V224=""),"ImageAccessibilityNote required when ImageFile is used; ","")&amp;IF(AND(U224&lt;&gt;"",NOT(OR(RIGHT(LOWER(U224),5)=".webp",RIGHT(LOWER(U224),4)=".png",RIGHT(LOWER(U224),4)=".jpg",RIGHT(LOWER(U224),5)=".jpeg"))),"Invalid image extension; ","")&amp;IF(W224="","Missing BossEligible; ",IF(ISNA(MATCH(W224,Lists!$E$2:$E$3,0)),"BossEligible must be Yes or No; ",""))&amp;IF(X224&lt;&gt;"Yes","Correct answer has not been verified; ","")&amp;IF(AA224&lt;&gt;"OK",AA224&amp;"; ","")&amp;IF(AB224&lt;&gt;"OK",AB224&amp;"; ","")&amp;IF(Z224&lt;&gt;"OK",Z224&amp;"; ","")&amp;IF(AND(OR(B224="easyBoss",B224="mediumBoss",B224="finalBoss",B224="legendaryBoss"),W224&lt;&gt;"Yes"),"Boss-pool item should be BossEligible = Yes; ","")))</f>
        <v/>
      </c>
      <c r="AE224" s="11" t="str">
        <f t="shared" si="15"/>
        <v/>
      </c>
    </row>
    <row r="225" spans="1:31" ht="45" customHeight="1">
      <c r="A225" s="15"/>
      <c r="B225" s="15"/>
      <c r="C225" s="15"/>
      <c r="D225" s="12"/>
      <c r="E225" s="12"/>
      <c r="F225" s="12"/>
      <c r="G225" s="12"/>
      <c r="H225" s="12"/>
      <c r="I225" s="15"/>
      <c r="J225" s="12"/>
      <c r="K225" s="12"/>
      <c r="L225" s="12"/>
      <c r="M225" s="12"/>
      <c r="N225" s="12"/>
      <c r="O225" s="13"/>
      <c r="P225" s="13"/>
      <c r="Q225" s="13"/>
      <c r="R225" s="13"/>
      <c r="S225" s="13"/>
      <c r="T225" s="13"/>
      <c r="U225" s="14"/>
      <c r="V225" s="14"/>
      <c r="W225" s="16"/>
      <c r="X225" s="16"/>
      <c r="Y225" s="14"/>
      <c r="Z225" s="17" t="str">
        <f t="shared" si="12"/>
        <v/>
      </c>
      <c r="AA225" s="17" t="str">
        <f t="shared" si="13"/>
        <v/>
      </c>
      <c r="AB225" s="17" t="str">
        <f t="shared" si="14"/>
        <v/>
      </c>
      <c r="AC225" s="17" t="str">
        <f>IF(COUNTA(A225:Y225)=0,"",IF(OR(A225="",B225="",C225="",D225="",E225="",F225="",G225="",H225="",I225="",J225="",K225="",L225="",M225="",N225="",O225="",W225="",X225="",COUNTIF($A$2:$A$301,A225)&gt;1,COUNTIF($D$2:$D$301,D225)&gt;1,ISNA(MATCH(B225,Lists!$A$2:$A$12,0)),ISNA(MATCH(C225,Lists!$B$2:$B$9,0)),ISNA(MATCH(I225,Lists!$C$2:$C$5,0)),ISNA(MATCH(L225,Lists!$D$2:$D$10,0)),ISNA(MATCH(W225,Lists!$E$2:$E$3,0)),X225&lt;&gt;"Yes",K225&lt;&gt;LOWER(K225),ISNUMBER(SEARCH(" ",K225)),O225&lt;&gt;LOWER(O225),ISNUMBER(SEARCH(" ",O225)),AND(OR(B225="repair",B225="bridge"),P225=""),AND(OR(B225="repair",B225="bridge"),Q225=""),AND(U225&lt;&gt;"",V225=""),AND(U225&lt;&gt;"",NOT(OR(RIGHT(LOWER(U225),5)=".webp",RIGHT(LOWER(U225),4)=".png",RIGHT(LOWER(U225),4)=".jpg",RIGHT(LOWER(U225),5)=".jpeg")))),"Needs Fix",IF(OR(LEN(J225)&lt;40,Z225&lt;&gt;"OK",AB225&lt;&gt;"OK",R225="",AND(OR(B225="easyBoss",B225="mediumBoss",B225="finalBoss",B225="legendaryBoss"),W225&lt;&gt;"Yes")),"Warning","Ready")))</f>
        <v/>
      </c>
      <c r="AD225" s="11" t="str">
        <f>IF(AC225="","",IF(AC225="Ready","Ready",IF(A225="","Missing QuestionID; ","")&amp;IF(B225="","Missing Pool; ",IF(ISNA(MATCH(B225,Lists!$A$2:$A$12,0)),"Invalid Pool; ",""))&amp;IF(C225="","Missing Difficulty; ",IF(ISNA(MATCH(C225,Lists!$B$2:$B$9,0)),"Invalid Difficulty; ",""))&amp;IF(D225="","Missing QuestionText; ","")&amp;IF(E225="","Missing OptionA; ","")&amp;IF(F225="","Missing OptionB; ","")&amp;IF(G225="","Missing OptionC; ","")&amp;IF(H225="","Missing OptionD; ","")&amp;IF(I225="","Missing CorrectAnswer; ",IF(ISNA(MATCH(I225,Lists!$C$2:$C$5,0)),"CorrectAnswer must be A, B, C, or D; ",""))&amp;IF(J225="","Missing Feedback; ",IF(LEN(J225)&lt;40,"Feedback may be too short; ",""))&amp;IF(K225="","Missing Tag; ",IF(OR(K225&lt;&gt;LOWER(K225),ISNUMBER(SEARCH(" ",K225))),"Tag must be lowercase with no spaces; ",""))&amp;IF(L225="","Missing Type; ",IF(ISNA(MATCH(L225,Lists!$D$2:$D$10,0)),"Invalid Type; ",""))&amp;IF(M225="","Missing Objective; ","")&amp;IF(N225="","Missing ObjectiveLabel; ","")&amp;IF(O225="","Missing PrimarySkill; ",IF(OR(O225&lt;&gt;LOWER(O225),ISNUMBER(SEARCH(" ",O225))),"PrimarySkill must be lowercase with no spaces; ",""))&amp;IF(AND(OR(B225="repair",B225="bridge"),P225=""),"Repair/Bridge item needs RepairSkill; ","")&amp;IF(AND(OR(B225="repair",B225="bridge"),Q225=""),"Repair/Bridge item needs CommonError; ","")&amp;IF(R225="","ConceptCluster recommended; ","")&amp;IF(AND(U225&lt;&gt;"",V225=""),"ImageAccessibilityNote required when ImageFile is used; ","")&amp;IF(AND(U225&lt;&gt;"",NOT(OR(RIGHT(LOWER(U225),5)=".webp",RIGHT(LOWER(U225),4)=".png",RIGHT(LOWER(U225),4)=".jpg",RIGHT(LOWER(U225),5)=".jpeg"))),"Invalid image extension; ","")&amp;IF(W225="","Missing BossEligible; ",IF(ISNA(MATCH(W225,Lists!$E$2:$E$3,0)),"BossEligible must be Yes or No; ",""))&amp;IF(X225&lt;&gt;"Yes","Correct answer has not been verified; ","")&amp;IF(AA225&lt;&gt;"OK",AA225&amp;"; ","")&amp;IF(AB225&lt;&gt;"OK",AB225&amp;"; ","")&amp;IF(Z225&lt;&gt;"OK",Z225&amp;"; ","")&amp;IF(AND(OR(B225="easyBoss",B225="mediumBoss",B225="finalBoss",B225="legendaryBoss"),W225&lt;&gt;"Yes"),"Boss-pool item should be BossEligible = Yes; ","")))</f>
        <v/>
      </c>
      <c r="AE225" s="11" t="str">
        <f t="shared" si="15"/>
        <v/>
      </c>
    </row>
    <row r="226" spans="1:31" ht="45" customHeight="1">
      <c r="A226" s="15"/>
      <c r="B226" s="15"/>
      <c r="C226" s="15"/>
      <c r="D226" s="12"/>
      <c r="E226" s="12"/>
      <c r="F226" s="12"/>
      <c r="G226" s="12"/>
      <c r="H226" s="12"/>
      <c r="I226" s="15"/>
      <c r="J226" s="12"/>
      <c r="K226" s="12"/>
      <c r="L226" s="12"/>
      <c r="M226" s="12"/>
      <c r="N226" s="12"/>
      <c r="O226" s="13"/>
      <c r="P226" s="13"/>
      <c r="Q226" s="13"/>
      <c r="R226" s="13"/>
      <c r="S226" s="13"/>
      <c r="T226" s="13"/>
      <c r="U226" s="14"/>
      <c r="V226" s="14"/>
      <c r="W226" s="16"/>
      <c r="X226" s="16"/>
      <c r="Y226" s="14"/>
      <c r="Z226" s="17" t="str">
        <f t="shared" si="12"/>
        <v/>
      </c>
      <c r="AA226" s="17" t="str">
        <f t="shared" si="13"/>
        <v/>
      </c>
      <c r="AB226" s="17" t="str">
        <f t="shared" si="14"/>
        <v/>
      </c>
      <c r="AC226" s="17" t="str">
        <f>IF(COUNTA(A226:Y226)=0,"",IF(OR(A226="",B226="",C226="",D226="",E226="",F226="",G226="",H226="",I226="",J226="",K226="",L226="",M226="",N226="",O226="",W226="",X226="",COUNTIF($A$2:$A$301,A226)&gt;1,COUNTIF($D$2:$D$301,D226)&gt;1,ISNA(MATCH(B226,Lists!$A$2:$A$12,0)),ISNA(MATCH(C226,Lists!$B$2:$B$9,0)),ISNA(MATCH(I226,Lists!$C$2:$C$5,0)),ISNA(MATCH(L226,Lists!$D$2:$D$10,0)),ISNA(MATCH(W226,Lists!$E$2:$E$3,0)),X226&lt;&gt;"Yes",K226&lt;&gt;LOWER(K226),ISNUMBER(SEARCH(" ",K226)),O226&lt;&gt;LOWER(O226),ISNUMBER(SEARCH(" ",O226)),AND(OR(B226="repair",B226="bridge"),P226=""),AND(OR(B226="repair",B226="bridge"),Q226=""),AND(U226&lt;&gt;"",V226=""),AND(U226&lt;&gt;"",NOT(OR(RIGHT(LOWER(U226),5)=".webp",RIGHT(LOWER(U226),4)=".png",RIGHT(LOWER(U226),4)=".jpg",RIGHT(LOWER(U226),5)=".jpeg")))),"Needs Fix",IF(OR(LEN(J226)&lt;40,Z226&lt;&gt;"OK",AB226&lt;&gt;"OK",R226="",AND(OR(B226="easyBoss",B226="mediumBoss",B226="finalBoss",B226="legendaryBoss"),W226&lt;&gt;"Yes")),"Warning","Ready")))</f>
        <v/>
      </c>
      <c r="AD226" s="11" t="str">
        <f>IF(AC226="","",IF(AC226="Ready","Ready",IF(A226="","Missing QuestionID; ","")&amp;IF(B226="","Missing Pool; ",IF(ISNA(MATCH(B226,Lists!$A$2:$A$12,0)),"Invalid Pool; ",""))&amp;IF(C226="","Missing Difficulty; ",IF(ISNA(MATCH(C226,Lists!$B$2:$B$9,0)),"Invalid Difficulty; ",""))&amp;IF(D226="","Missing QuestionText; ","")&amp;IF(E226="","Missing OptionA; ","")&amp;IF(F226="","Missing OptionB; ","")&amp;IF(G226="","Missing OptionC; ","")&amp;IF(H226="","Missing OptionD; ","")&amp;IF(I226="","Missing CorrectAnswer; ",IF(ISNA(MATCH(I226,Lists!$C$2:$C$5,0)),"CorrectAnswer must be A, B, C, or D; ",""))&amp;IF(J226="","Missing Feedback; ",IF(LEN(J226)&lt;40,"Feedback may be too short; ",""))&amp;IF(K226="","Missing Tag; ",IF(OR(K226&lt;&gt;LOWER(K226),ISNUMBER(SEARCH(" ",K226))),"Tag must be lowercase with no spaces; ",""))&amp;IF(L226="","Missing Type; ",IF(ISNA(MATCH(L226,Lists!$D$2:$D$10,0)),"Invalid Type; ",""))&amp;IF(M226="","Missing Objective; ","")&amp;IF(N226="","Missing ObjectiveLabel; ","")&amp;IF(O226="","Missing PrimarySkill; ",IF(OR(O226&lt;&gt;LOWER(O226),ISNUMBER(SEARCH(" ",O226))),"PrimarySkill must be lowercase with no spaces; ",""))&amp;IF(AND(OR(B226="repair",B226="bridge"),P226=""),"Repair/Bridge item needs RepairSkill; ","")&amp;IF(AND(OR(B226="repair",B226="bridge"),Q226=""),"Repair/Bridge item needs CommonError; ","")&amp;IF(R226="","ConceptCluster recommended; ","")&amp;IF(AND(U226&lt;&gt;"",V226=""),"ImageAccessibilityNote required when ImageFile is used; ","")&amp;IF(AND(U226&lt;&gt;"",NOT(OR(RIGHT(LOWER(U226),5)=".webp",RIGHT(LOWER(U226),4)=".png",RIGHT(LOWER(U226),4)=".jpg",RIGHT(LOWER(U226),5)=".jpeg"))),"Invalid image extension; ","")&amp;IF(W226="","Missing BossEligible; ",IF(ISNA(MATCH(W226,Lists!$E$2:$E$3,0)),"BossEligible must be Yes or No; ",""))&amp;IF(X226&lt;&gt;"Yes","Correct answer has not been verified; ","")&amp;IF(AA226&lt;&gt;"OK",AA226&amp;"; ","")&amp;IF(AB226&lt;&gt;"OK",AB226&amp;"; ","")&amp;IF(Z226&lt;&gt;"OK",Z226&amp;"; ","")&amp;IF(AND(OR(B226="easyBoss",B226="mediumBoss",B226="finalBoss",B226="legendaryBoss"),W226&lt;&gt;"Yes"),"Boss-pool item should be BossEligible = Yes; ","")))</f>
        <v/>
      </c>
      <c r="AE226" s="11" t="str">
        <f t="shared" si="15"/>
        <v/>
      </c>
    </row>
    <row r="227" spans="1:31" ht="45" customHeight="1">
      <c r="A227" s="15"/>
      <c r="B227" s="15"/>
      <c r="C227" s="15"/>
      <c r="D227" s="12"/>
      <c r="E227" s="12"/>
      <c r="F227" s="12"/>
      <c r="G227" s="12"/>
      <c r="H227" s="12"/>
      <c r="I227" s="15"/>
      <c r="J227" s="12"/>
      <c r="K227" s="12"/>
      <c r="L227" s="12"/>
      <c r="M227" s="12"/>
      <c r="N227" s="12"/>
      <c r="O227" s="13"/>
      <c r="P227" s="13"/>
      <c r="Q227" s="13"/>
      <c r="R227" s="13"/>
      <c r="S227" s="13"/>
      <c r="T227" s="13"/>
      <c r="U227" s="14"/>
      <c r="V227" s="14"/>
      <c r="W227" s="16"/>
      <c r="X227" s="16"/>
      <c r="Y227" s="14"/>
      <c r="Z227" s="17" t="str">
        <f t="shared" si="12"/>
        <v/>
      </c>
      <c r="AA227" s="17" t="str">
        <f t="shared" si="13"/>
        <v/>
      </c>
      <c r="AB227" s="17" t="str">
        <f t="shared" si="14"/>
        <v/>
      </c>
      <c r="AC227" s="17" t="str">
        <f>IF(COUNTA(A227:Y227)=0,"",IF(OR(A227="",B227="",C227="",D227="",E227="",F227="",G227="",H227="",I227="",J227="",K227="",L227="",M227="",N227="",O227="",W227="",X227="",COUNTIF($A$2:$A$301,A227)&gt;1,COUNTIF($D$2:$D$301,D227)&gt;1,ISNA(MATCH(B227,Lists!$A$2:$A$12,0)),ISNA(MATCH(C227,Lists!$B$2:$B$9,0)),ISNA(MATCH(I227,Lists!$C$2:$C$5,0)),ISNA(MATCH(L227,Lists!$D$2:$D$10,0)),ISNA(MATCH(W227,Lists!$E$2:$E$3,0)),X227&lt;&gt;"Yes",K227&lt;&gt;LOWER(K227),ISNUMBER(SEARCH(" ",K227)),O227&lt;&gt;LOWER(O227),ISNUMBER(SEARCH(" ",O227)),AND(OR(B227="repair",B227="bridge"),P227=""),AND(OR(B227="repair",B227="bridge"),Q227=""),AND(U227&lt;&gt;"",V227=""),AND(U227&lt;&gt;"",NOT(OR(RIGHT(LOWER(U227),5)=".webp",RIGHT(LOWER(U227),4)=".png",RIGHT(LOWER(U227),4)=".jpg",RIGHT(LOWER(U227),5)=".jpeg")))),"Needs Fix",IF(OR(LEN(J227)&lt;40,Z227&lt;&gt;"OK",AB227&lt;&gt;"OK",R227="",AND(OR(B227="easyBoss",B227="mediumBoss",B227="finalBoss",B227="legendaryBoss"),W227&lt;&gt;"Yes")),"Warning","Ready")))</f>
        <v/>
      </c>
      <c r="AD227" s="11" t="str">
        <f>IF(AC227="","",IF(AC227="Ready","Ready",IF(A227="","Missing QuestionID; ","")&amp;IF(B227="","Missing Pool; ",IF(ISNA(MATCH(B227,Lists!$A$2:$A$12,0)),"Invalid Pool; ",""))&amp;IF(C227="","Missing Difficulty; ",IF(ISNA(MATCH(C227,Lists!$B$2:$B$9,0)),"Invalid Difficulty; ",""))&amp;IF(D227="","Missing QuestionText; ","")&amp;IF(E227="","Missing OptionA; ","")&amp;IF(F227="","Missing OptionB; ","")&amp;IF(G227="","Missing OptionC; ","")&amp;IF(H227="","Missing OptionD; ","")&amp;IF(I227="","Missing CorrectAnswer; ",IF(ISNA(MATCH(I227,Lists!$C$2:$C$5,0)),"CorrectAnswer must be A, B, C, or D; ",""))&amp;IF(J227="","Missing Feedback; ",IF(LEN(J227)&lt;40,"Feedback may be too short; ",""))&amp;IF(K227="","Missing Tag; ",IF(OR(K227&lt;&gt;LOWER(K227),ISNUMBER(SEARCH(" ",K227))),"Tag must be lowercase with no spaces; ",""))&amp;IF(L227="","Missing Type; ",IF(ISNA(MATCH(L227,Lists!$D$2:$D$10,0)),"Invalid Type; ",""))&amp;IF(M227="","Missing Objective; ","")&amp;IF(N227="","Missing ObjectiveLabel; ","")&amp;IF(O227="","Missing PrimarySkill; ",IF(OR(O227&lt;&gt;LOWER(O227),ISNUMBER(SEARCH(" ",O227))),"PrimarySkill must be lowercase with no spaces; ",""))&amp;IF(AND(OR(B227="repair",B227="bridge"),P227=""),"Repair/Bridge item needs RepairSkill; ","")&amp;IF(AND(OR(B227="repair",B227="bridge"),Q227=""),"Repair/Bridge item needs CommonError; ","")&amp;IF(R227="","ConceptCluster recommended; ","")&amp;IF(AND(U227&lt;&gt;"",V227=""),"ImageAccessibilityNote required when ImageFile is used; ","")&amp;IF(AND(U227&lt;&gt;"",NOT(OR(RIGHT(LOWER(U227),5)=".webp",RIGHT(LOWER(U227),4)=".png",RIGHT(LOWER(U227),4)=".jpg",RIGHT(LOWER(U227),5)=".jpeg"))),"Invalid image extension; ","")&amp;IF(W227="","Missing BossEligible; ",IF(ISNA(MATCH(W227,Lists!$E$2:$E$3,0)),"BossEligible must be Yes or No; ",""))&amp;IF(X227&lt;&gt;"Yes","Correct answer has not been verified; ","")&amp;IF(AA227&lt;&gt;"OK",AA227&amp;"; ","")&amp;IF(AB227&lt;&gt;"OK",AB227&amp;"; ","")&amp;IF(Z227&lt;&gt;"OK",Z227&amp;"; ","")&amp;IF(AND(OR(B227="easyBoss",B227="mediumBoss",B227="finalBoss",B227="legendaryBoss"),W227&lt;&gt;"Yes"),"Boss-pool item should be BossEligible = Yes; ","")))</f>
        <v/>
      </c>
      <c r="AE227" s="11" t="str">
        <f t="shared" si="15"/>
        <v/>
      </c>
    </row>
    <row r="228" spans="1:31" ht="45" customHeight="1">
      <c r="A228" s="15"/>
      <c r="B228" s="15"/>
      <c r="C228" s="15"/>
      <c r="D228" s="12"/>
      <c r="E228" s="12"/>
      <c r="F228" s="12"/>
      <c r="G228" s="12"/>
      <c r="H228" s="12"/>
      <c r="I228" s="15"/>
      <c r="J228" s="12"/>
      <c r="K228" s="12"/>
      <c r="L228" s="12"/>
      <c r="M228" s="12"/>
      <c r="N228" s="12"/>
      <c r="O228" s="13"/>
      <c r="P228" s="13"/>
      <c r="Q228" s="13"/>
      <c r="R228" s="13"/>
      <c r="S228" s="13"/>
      <c r="T228" s="13"/>
      <c r="U228" s="14"/>
      <c r="V228" s="14"/>
      <c r="W228" s="16"/>
      <c r="X228" s="16"/>
      <c r="Y228" s="14"/>
      <c r="Z228" s="17" t="str">
        <f t="shared" si="12"/>
        <v/>
      </c>
      <c r="AA228" s="17" t="str">
        <f t="shared" si="13"/>
        <v/>
      </c>
      <c r="AB228" s="17" t="str">
        <f t="shared" si="14"/>
        <v/>
      </c>
      <c r="AC228" s="17" t="str">
        <f>IF(COUNTA(A228:Y228)=0,"",IF(OR(A228="",B228="",C228="",D228="",E228="",F228="",G228="",H228="",I228="",J228="",K228="",L228="",M228="",N228="",O228="",W228="",X228="",COUNTIF($A$2:$A$301,A228)&gt;1,COUNTIF($D$2:$D$301,D228)&gt;1,ISNA(MATCH(B228,Lists!$A$2:$A$12,0)),ISNA(MATCH(C228,Lists!$B$2:$B$9,0)),ISNA(MATCH(I228,Lists!$C$2:$C$5,0)),ISNA(MATCH(L228,Lists!$D$2:$D$10,0)),ISNA(MATCH(W228,Lists!$E$2:$E$3,0)),X228&lt;&gt;"Yes",K228&lt;&gt;LOWER(K228),ISNUMBER(SEARCH(" ",K228)),O228&lt;&gt;LOWER(O228),ISNUMBER(SEARCH(" ",O228)),AND(OR(B228="repair",B228="bridge"),P228=""),AND(OR(B228="repair",B228="bridge"),Q228=""),AND(U228&lt;&gt;"",V228=""),AND(U228&lt;&gt;"",NOT(OR(RIGHT(LOWER(U228),5)=".webp",RIGHT(LOWER(U228),4)=".png",RIGHT(LOWER(U228),4)=".jpg",RIGHT(LOWER(U228),5)=".jpeg")))),"Needs Fix",IF(OR(LEN(J228)&lt;40,Z228&lt;&gt;"OK",AB228&lt;&gt;"OK",R228="",AND(OR(B228="easyBoss",B228="mediumBoss",B228="finalBoss",B228="legendaryBoss"),W228&lt;&gt;"Yes")),"Warning","Ready")))</f>
        <v/>
      </c>
      <c r="AD228" s="11" t="str">
        <f>IF(AC228="","",IF(AC228="Ready","Ready",IF(A228="","Missing QuestionID; ","")&amp;IF(B228="","Missing Pool; ",IF(ISNA(MATCH(B228,Lists!$A$2:$A$12,0)),"Invalid Pool; ",""))&amp;IF(C228="","Missing Difficulty; ",IF(ISNA(MATCH(C228,Lists!$B$2:$B$9,0)),"Invalid Difficulty; ",""))&amp;IF(D228="","Missing QuestionText; ","")&amp;IF(E228="","Missing OptionA; ","")&amp;IF(F228="","Missing OptionB; ","")&amp;IF(G228="","Missing OptionC; ","")&amp;IF(H228="","Missing OptionD; ","")&amp;IF(I228="","Missing CorrectAnswer; ",IF(ISNA(MATCH(I228,Lists!$C$2:$C$5,0)),"CorrectAnswer must be A, B, C, or D; ",""))&amp;IF(J228="","Missing Feedback; ",IF(LEN(J228)&lt;40,"Feedback may be too short; ",""))&amp;IF(K228="","Missing Tag; ",IF(OR(K228&lt;&gt;LOWER(K228),ISNUMBER(SEARCH(" ",K228))),"Tag must be lowercase with no spaces; ",""))&amp;IF(L228="","Missing Type; ",IF(ISNA(MATCH(L228,Lists!$D$2:$D$10,0)),"Invalid Type; ",""))&amp;IF(M228="","Missing Objective; ","")&amp;IF(N228="","Missing ObjectiveLabel; ","")&amp;IF(O228="","Missing PrimarySkill; ",IF(OR(O228&lt;&gt;LOWER(O228),ISNUMBER(SEARCH(" ",O228))),"PrimarySkill must be lowercase with no spaces; ",""))&amp;IF(AND(OR(B228="repair",B228="bridge"),P228=""),"Repair/Bridge item needs RepairSkill; ","")&amp;IF(AND(OR(B228="repair",B228="bridge"),Q228=""),"Repair/Bridge item needs CommonError; ","")&amp;IF(R228="","ConceptCluster recommended; ","")&amp;IF(AND(U228&lt;&gt;"",V228=""),"ImageAccessibilityNote required when ImageFile is used; ","")&amp;IF(AND(U228&lt;&gt;"",NOT(OR(RIGHT(LOWER(U228),5)=".webp",RIGHT(LOWER(U228),4)=".png",RIGHT(LOWER(U228),4)=".jpg",RIGHT(LOWER(U228),5)=".jpeg"))),"Invalid image extension; ","")&amp;IF(W228="","Missing BossEligible; ",IF(ISNA(MATCH(W228,Lists!$E$2:$E$3,0)),"BossEligible must be Yes or No; ",""))&amp;IF(X228&lt;&gt;"Yes","Correct answer has not been verified; ","")&amp;IF(AA228&lt;&gt;"OK",AA228&amp;"; ","")&amp;IF(AB228&lt;&gt;"OK",AB228&amp;"; ","")&amp;IF(Z228&lt;&gt;"OK",Z228&amp;"; ","")&amp;IF(AND(OR(B228="easyBoss",B228="mediumBoss",B228="finalBoss",B228="legendaryBoss"),W228&lt;&gt;"Yes"),"Boss-pool item should be BossEligible = Yes; ","")))</f>
        <v/>
      </c>
      <c r="AE228" s="11" t="str">
        <f t="shared" si="15"/>
        <v/>
      </c>
    </row>
    <row r="229" spans="1:31" ht="45" customHeight="1">
      <c r="A229" s="15"/>
      <c r="B229" s="15"/>
      <c r="C229" s="15"/>
      <c r="D229" s="12"/>
      <c r="E229" s="12"/>
      <c r="F229" s="12"/>
      <c r="G229" s="12"/>
      <c r="H229" s="12"/>
      <c r="I229" s="15"/>
      <c r="J229" s="12"/>
      <c r="K229" s="12"/>
      <c r="L229" s="12"/>
      <c r="M229" s="12"/>
      <c r="N229" s="12"/>
      <c r="O229" s="13"/>
      <c r="P229" s="13"/>
      <c r="Q229" s="13"/>
      <c r="R229" s="13"/>
      <c r="S229" s="13"/>
      <c r="T229" s="13"/>
      <c r="U229" s="14"/>
      <c r="V229" s="14"/>
      <c r="W229" s="16"/>
      <c r="X229" s="16"/>
      <c r="Y229" s="14"/>
      <c r="Z229" s="17" t="str">
        <f t="shared" si="12"/>
        <v/>
      </c>
      <c r="AA229" s="17" t="str">
        <f t="shared" si="13"/>
        <v/>
      </c>
      <c r="AB229" s="17" t="str">
        <f t="shared" si="14"/>
        <v/>
      </c>
      <c r="AC229" s="17" t="str">
        <f>IF(COUNTA(A229:Y229)=0,"",IF(OR(A229="",B229="",C229="",D229="",E229="",F229="",G229="",H229="",I229="",J229="",K229="",L229="",M229="",N229="",O229="",W229="",X229="",COUNTIF($A$2:$A$301,A229)&gt;1,COUNTIF($D$2:$D$301,D229)&gt;1,ISNA(MATCH(B229,Lists!$A$2:$A$12,0)),ISNA(MATCH(C229,Lists!$B$2:$B$9,0)),ISNA(MATCH(I229,Lists!$C$2:$C$5,0)),ISNA(MATCH(L229,Lists!$D$2:$D$10,0)),ISNA(MATCH(W229,Lists!$E$2:$E$3,0)),X229&lt;&gt;"Yes",K229&lt;&gt;LOWER(K229),ISNUMBER(SEARCH(" ",K229)),O229&lt;&gt;LOWER(O229),ISNUMBER(SEARCH(" ",O229)),AND(OR(B229="repair",B229="bridge"),P229=""),AND(OR(B229="repair",B229="bridge"),Q229=""),AND(U229&lt;&gt;"",V229=""),AND(U229&lt;&gt;"",NOT(OR(RIGHT(LOWER(U229),5)=".webp",RIGHT(LOWER(U229),4)=".png",RIGHT(LOWER(U229),4)=".jpg",RIGHT(LOWER(U229),5)=".jpeg")))),"Needs Fix",IF(OR(LEN(J229)&lt;40,Z229&lt;&gt;"OK",AB229&lt;&gt;"OK",R229="",AND(OR(B229="easyBoss",B229="mediumBoss",B229="finalBoss",B229="legendaryBoss"),W229&lt;&gt;"Yes")),"Warning","Ready")))</f>
        <v/>
      </c>
      <c r="AD229" s="11" t="str">
        <f>IF(AC229="","",IF(AC229="Ready","Ready",IF(A229="","Missing QuestionID; ","")&amp;IF(B229="","Missing Pool; ",IF(ISNA(MATCH(B229,Lists!$A$2:$A$12,0)),"Invalid Pool; ",""))&amp;IF(C229="","Missing Difficulty; ",IF(ISNA(MATCH(C229,Lists!$B$2:$B$9,0)),"Invalid Difficulty; ",""))&amp;IF(D229="","Missing QuestionText; ","")&amp;IF(E229="","Missing OptionA; ","")&amp;IF(F229="","Missing OptionB; ","")&amp;IF(G229="","Missing OptionC; ","")&amp;IF(H229="","Missing OptionD; ","")&amp;IF(I229="","Missing CorrectAnswer; ",IF(ISNA(MATCH(I229,Lists!$C$2:$C$5,0)),"CorrectAnswer must be A, B, C, or D; ",""))&amp;IF(J229="","Missing Feedback; ",IF(LEN(J229)&lt;40,"Feedback may be too short; ",""))&amp;IF(K229="","Missing Tag; ",IF(OR(K229&lt;&gt;LOWER(K229),ISNUMBER(SEARCH(" ",K229))),"Tag must be lowercase with no spaces; ",""))&amp;IF(L229="","Missing Type; ",IF(ISNA(MATCH(L229,Lists!$D$2:$D$10,0)),"Invalid Type; ",""))&amp;IF(M229="","Missing Objective; ","")&amp;IF(N229="","Missing ObjectiveLabel; ","")&amp;IF(O229="","Missing PrimarySkill; ",IF(OR(O229&lt;&gt;LOWER(O229),ISNUMBER(SEARCH(" ",O229))),"PrimarySkill must be lowercase with no spaces; ",""))&amp;IF(AND(OR(B229="repair",B229="bridge"),P229=""),"Repair/Bridge item needs RepairSkill; ","")&amp;IF(AND(OR(B229="repair",B229="bridge"),Q229=""),"Repair/Bridge item needs CommonError; ","")&amp;IF(R229="","ConceptCluster recommended; ","")&amp;IF(AND(U229&lt;&gt;"",V229=""),"ImageAccessibilityNote required when ImageFile is used; ","")&amp;IF(AND(U229&lt;&gt;"",NOT(OR(RIGHT(LOWER(U229),5)=".webp",RIGHT(LOWER(U229),4)=".png",RIGHT(LOWER(U229),4)=".jpg",RIGHT(LOWER(U229),5)=".jpeg"))),"Invalid image extension; ","")&amp;IF(W229="","Missing BossEligible; ",IF(ISNA(MATCH(W229,Lists!$E$2:$E$3,0)),"BossEligible must be Yes or No; ",""))&amp;IF(X229&lt;&gt;"Yes","Correct answer has not been verified; ","")&amp;IF(AA229&lt;&gt;"OK",AA229&amp;"; ","")&amp;IF(AB229&lt;&gt;"OK",AB229&amp;"; ","")&amp;IF(Z229&lt;&gt;"OK",Z229&amp;"; ","")&amp;IF(AND(OR(B229="easyBoss",B229="mediumBoss",B229="finalBoss",B229="legendaryBoss"),W229&lt;&gt;"Yes"),"Boss-pool item should be BossEligible = Yes; ","")))</f>
        <v/>
      </c>
      <c r="AE229" s="11" t="str">
        <f t="shared" si="15"/>
        <v/>
      </c>
    </row>
    <row r="230" spans="1:31" ht="45" customHeight="1">
      <c r="A230" s="15"/>
      <c r="B230" s="15"/>
      <c r="C230" s="15"/>
      <c r="D230" s="12"/>
      <c r="E230" s="12"/>
      <c r="F230" s="12"/>
      <c r="G230" s="12"/>
      <c r="H230" s="12"/>
      <c r="I230" s="15"/>
      <c r="J230" s="12"/>
      <c r="K230" s="12"/>
      <c r="L230" s="12"/>
      <c r="M230" s="12"/>
      <c r="N230" s="12"/>
      <c r="O230" s="13"/>
      <c r="P230" s="13"/>
      <c r="Q230" s="13"/>
      <c r="R230" s="13"/>
      <c r="S230" s="13"/>
      <c r="T230" s="13"/>
      <c r="U230" s="14"/>
      <c r="V230" s="14"/>
      <c r="W230" s="16"/>
      <c r="X230" s="16"/>
      <c r="Y230" s="14"/>
      <c r="Z230" s="17" t="str">
        <f t="shared" si="12"/>
        <v/>
      </c>
      <c r="AA230" s="17" t="str">
        <f t="shared" si="13"/>
        <v/>
      </c>
      <c r="AB230" s="17" t="str">
        <f t="shared" si="14"/>
        <v/>
      </c>
      <c r="AC230" s="17" t="str">
        <f>IF(COUNTA(A230:Y230)=0,"",IF(OR(A230="",B230="",C230="",D230="",E230="",F230="",G230="",H230="",I230="",J230="",K230="",L230="",M230="",N230="",O230="",W230="",X230="",COUNTIF($A$2:$A$301,A230)&gt;1,COUNTIF($D$2:$D$301,D230)&gt;1,ISNA(MATCH(B230,Lists!$A$2:$A$12,0)),ISNA(MATCH(C230,Lists!$B$2:$B$9,0)),ISNA(MATCH(I230,Lists!$C$2:$C$5,0)),ISNA(MATCH(L230,Lists!$D$2:$D$10,0)),ISNA(MATCH(W230,Lists!$E$2:$E$3,0)),X230&lt;&gt;"Yes",K230&lt;&gt;LOWER(K230),ISNUMBER(SEARCH(" ",K230)),O230&lt;&gt;LOWER(O230),ISNUMBER(SEARCH(" ",O230)),AND(OR(B230="repair",B230="bridge"),P230=""),AND(OR(B230="repair",B230="bridge"),Q230=""),AND(U230&lt;&gt;"",V230=""),AND(U230&lt;&gt;"",NOT(OR(RIGHT(LOWER(U230),5)=".webp",RIGHT(LOWER(U230),4)=".png",RIGHT(LOWER(U230),4)=".jpg",RIGHT(LOWER(U230),5)=".jpeg")))),"Needs Fix",IF(OR(LEN(J230)&lt;40,Z230&lt;&gt;"OK",AB230&lt;&gt;"OK",R230="",AND(OR(B230="easyBoss",B230="mediumBoss",B230="finalBoss",B230="legendaryBoss"),W230&lt;&gt;"Yes")),"Warning","Ready")))</f>
        <v/>
      </c>
      <c r="AD230" s="11" t="str">
        <f>IF(AC230="","",IF(AC230="Ready","Ready",IF(A230="","Missing QuestionID; ","")&amp;IF(B230="","Missing Pool; ",IF(ISNA(MATCH(B230,Lists!$A$2:$A$12,0)),"Invalid Pool; ",""))&amp;IF(C230="","Missing Difficulty; ",IF(ISNA(MATCH(C230,Lists!$B$2:$B$9,0)),"Invalid Difficulty; ",""))&amp;IF(D230="","Missing QuestionText; ","")&amp;IF(E230="","Missing OptionA; ","")&amp;IF(F230="","Missing OptionB; ","")&amp;IF(G230="","Missing OptionC; ","")&amp;IF(H230="","Missing OptionD; ","")&amp;IF(I230="","Missing CorrectAnswer; ",IF(ISNA(MATCH(I230,Lists!$C$2:$C$5,0)),"CorrectAnswer must be A, B, C, or D; ",""))&amp;IF(J230="","Missing Feedback; ",IF(LEN(J230)&lt;40,"Feedback may be too short; ",""))&amp;IF(K230="","Missing Tag; ",IF(OR(K230&lt;&gt;LOWER(K230),ISNUMBER(SEARCH(" ",K230))),"Tag must be lowercase with no spaces; ",""))&amp;IF(L230="","Missing Type; ",IF(ISNA(MATCH(L230,Lists!$D$2:$D$10,0)),"Invalid Type; ",""))&amp;IF(M230="","Missing Objective; ","")&amp;IF(N230="","Missing ObjectiveLabel; ","")&amp;IF(O230="","Missing PrimarySkill; ",IF(OR(O230&lt;&gt;LOWER(O230),ISNUMBER(SEARCH(" ",O230))),"PrimarySkill must be lowercase with no spaces; ",""))&amp;IF(AND(OR(B230="repair",B230="bridge"),P230=""),"Repair/Bridge item needs RepairSkill; ","")&amp;IF(AND(OR(B230="repair",B230="bridge"),Q230=""),"Repair/Bridge item needs CommonError; ","")&amp;IF(R230="","ConceptCluster recommended; ","")&amp;IF(AND(U230&lt;&gt;"",V230=""),"ImageAccessibilityNote required when ImageFile is used; ","")&amp;IF(AND(U230&lt;&gt;"",NOT(OR(RIGHT(LOWER(U230),5)=".webp",RIGHT(LOWER(U230),4)=".png",RIGHT(LOWER(U230),4)=".jpg",RIGHT(LOWER(U230),5)=".jpeg"))),"Invalid image extension; ","")&amp;IF(W230="","Missing BossEligible; ",IF(ISNA(MATCH(W230,Lists!$E$2:$E$3,0)),"BossEligible must be Yes or No; ",""))&amp;IF(X230&lt;&gt;"Yes","Correct answer has not been verified; ","")&amp;IF(AA230&lt;&gt;"OK",AA230&amp;"; ","")&amp;IF(AB230&lt;&gt;"OK",AB230&amp;"; ","")&amp;IF(Z230&lt;&gt;"OK",Z230&amp;"; ","")&amp;IF(AND(OR(B230="easyBoss",B230="mediumBoss",B230="finalBoss",B230="legendaryBoss"),W230&lt;&gt;"Yes"),"Boss-pool item should be BossEligible = Yes; ","")))</f>
        <v/>
      </c>
      <c r="AE230" s="11" t="str">
        <f t="shared" si="15"/>
        <v/>
      </c>
    </row>
    <row r="231" spans="1:31" ht="45" customHeight="1">
      <c r="A231" s="15"/>
      <c r="B231" s="15"/>
      <c r="C231" s="15"/>
      <c r="D231" s="12"/>
      <c r="E231" s="12"/>
      <c r="F231" s="12"/>
      <c r="G231" s="12"/>
      <c r="H231" s="12"/>
      <c r="I231" s="15"/>
      <c r="J231" s="12"/>
      <c r="K231" s="12"/>
      <c r="L231" s="12"/>
      <c r="M231" s="12"/>
      <c r="N231" s="12"/>
      <c r="O231" s="13"/>
      <c r="P231" s="13"/>
      <c r="Q231" s="13"/>
      <c r="R231" s="13"/>
      <c r="S231" s="13"/>
      <c r="T231" s="13"/>
      <c r="U231" s="14"/>
      <c r="V231" s="14"/>
      <c r="W231" s="16"/>
      <c r="X231" s="16"/>
      <c r="Y231" s="14"/>
      <c r="Z231" s="17" t="str">
        <f t="shared" si="12"/>
        <v/>
      </c>
      <c r="AA231" s="17" t="str">
        <f t="shared" si="13"/>
        <v/>
      </c>
      <c r="AB231" s="17" t="str">
        <f t="shared" si="14"/>
        <v/>
      </c>
      <c r="AC231" s="17" t="str">
        <f>IF(COUNTA(A231:Y231)=0,"",IF(OR(A231="",B231="",C231="",D231="",E231="",F231="",G231="",H231="",I231="",J231="",K231="",L231="",M231="",N231="",O231="",W231="",X231="",COUNTIF($A$2:$A$301,A231)&gt;1,COUNTIF($D$2:$D$301,D231)&gt;1,ISNA(MATCH(B231,Lists!$A$2:$A$12,0)),ISNA(MATCH(C231,Lists!$B$2:$B$9,0)),ISNA(MATCH(I231,Lists!$C$2:$C$5,0)),ISNA(MATCH(L231,Lists!$D$2:$D$10,0)),ISNA(MATCH(W231,Lists!$E$2:$E$3,0)),X231&lt;&gt;"Yes",K231&lt;&gt;LOWER(K231),ISNUMBER(SEARCH(" ",K231)),O231&lt;&gt;LOWER(O231),ISNUMBER(SEARCH(" ",O231)),AND(OR(B231="repair",B231="bridge"),P231=""),AND(OR(B231="repair",B231="bridge"),Q231=""),AND(U231&lt;&gt;"",V231=""),AND(U231&lt;&gt;"",NOT(OR(RIGHT(LOWER(U231),5)=".webp",RIGHT(LOWER(U231),4)=".png",RIGHT(LOWER(U231),4)=".jpg",RIGHT(LOWER(U231),5)=".jpeg")))),"Needs Fix",IF(OR(LEN(J231)&lt;40,Z231&lt;&gt;"OK",AB231&lt;&gt;"OK",R231="",AND(OR(B231="easyBoss",B231="mediumBoss",B231="finalBoss",B231="legendaryBoss"),W231&lt;&gt;"Yes")),"Warning","Ready")))</f>
        <v/>
      </c>
      <c r="AD231" s="11" t="str">
        <f>IF(AC231="","",IF(AC231="Ready","Ready",IF(A231="","Missing QuestionID; ","")&amp;IF(B231="","Missing Pool; ",IF(ISNA(MATCH(B231,Lists!$A$2:$A$12,0)),"Invalid Pool; ",""))&amp;IF(C231="","Missing Difficulty; ",IF(ISNA(MATCH(C231,Lists!$B$2:$B$9,0)),"Invalid Difficulty; ",""))&amp;IF(D231="","Missing QuestionText; ","")&amp;IF(E231="","Missing OptionA; ","")&amp;IF(F231="","Missing OptionB; ","")&amp;IF(G231="","Missing OptionC; ","")&amp;IF(H231="","Missing OptionD; ","")&amp;IF(I231="","Missing CorrectAnswer; ",IF(ISNA(MATCH(I231,Lists!$C$2:$C$5,0)),"CorrectAnswer must be A, B, C, or D; ",""))&amp;IF(J231="","Missing Feedback; ",IF(LEN(J231)&lt;40,"Feedback may be too short; ",""))&amp;IF(K231="","Missing Tag; ",IF(OR(K231&lt;&gt;LOWER(K231),ISNUMBER(SEARCH(" ",K231))),"Tag must be lowercase with no spaces; ",""))&amp;IF(L231="","Missing Type; ",IF(ISNA(MATCH(L231,Lists!$D$2:$D$10,0)),"Invalid Type; ",""))&amp;IF(M231="","Missing Objective; ","")&amp;IF(N231="","Missing ObjectiveLabel; ","")&amp;IF(O231="","Missing PrimarySkill; ",IF(OR(O231&lt;&gt;LOWER(O231),ISNUMBER(SEARCH(" ",O231))),"PrimarySkill must be lowercase with no spaces; ",""))&amp;IF(AND(OR(B231="repair",B231="bridge"),P231=""),"Repair/Bridge item needs RepairSkill; ","")&amp;IF(AND(OR(B231="repair",B231="bridge"),Q231=""),"Repair/Bridge item needs CommonError; ","")&amp;IF(R231="","ConceptCluster recommended; ","")&amp;IF(AND(U231&lt;&gt;"",V231=""),"ImageAccessibilityNote required when ImageFile is used; ","")&amp;IF(AND(U231&lt;&gt;"",NOT(OR(RIGHT(LOWER(U231),5)=".webp",RIGHT(LOWER(U231),4)=".png",RIGHT(LOWER(U231),4)=".jpg",RIGHT(LOWER(U231),5)=".jpeg"))),"Invalid image extension; ","")&amp;IF(W231="","Missing BossEligible; ",IF(ISNA(MATCH(W231,Lists!$E$2:$E$3,0)),"BossEligible must be Yes or No; ",""))&amp;IF(X231&lt;&gt;"Yes","Correct answer has not been verified; ","")&amp;IF(AA231&lt;&gt;"OK",AA231&amp;"; ","")&amp;IF(AB231&lt;&gt;"OK",AB231&amp;"; ","")&amp;IF(Z231&lt;&gt;"OK",Z231&amp;"; ","")&amp;IF(AND(OR(B231="easyBoss",B231="mediumBoss",B231="finalBoss",B231="legendaryBoss"),W231&lt;&gt;"Yes"),"Boss-pool item should be BossEligible = Yes; ","")))</f>
        <v/>
      </c>
      <c r="AE231" s="11" t="str">
        <f t="shared" si="15"/>
        <v/>
      </c>
    </row>
    <row r="232" spans="1:31" ht="45" customHeight="1">
      <c r="A232" s="15"/>
      <c r="B232" s="15"/>
      <c r="C232" s="15"/>
      <c r="D232" s="12"/>
      <c r="E232" s="12"/>
      <c r="F232" s="12"/>
      <c r="G232" s="12"/>
      <c r="H232" s="12"/>
      <c r="I232" s="15"/>
      <c r="J232" s="12"/>
      <c r="K232" s="12"/>
      <c r="L232" s="12"/>
      <c r="M232" s="12"/>
      <c r="N232" s="12"/>
      <c r="O232" s="13"/>
      <c r="P232" s="13"/>
      <c r="Q232" s="13"/>
      <c r="R232" s="13"/>
      <c r="S232" s="13"/>
      <c r="T232" s="13"/>
      <c r="U232" s="14"/>
      <c r="V232" s="14"/>
      <c r="W232" s="16"/>
      <c r="X232" s="16"/>
      <c r="Y232" s="14"/>
      <c r="Z232" s="17" t="str">
        <f t="shared" si="12"/>
        <v/>
      </c>
      <c r="AA232" s="17" t="str">
        <f t="shared" si="13"/>
        <v/>
      </c>
      <c r="AB232" s="17" t="str">
        <f t="shared" si="14"/>
        <v/>
      </c>
      <c r="AC232" s="17" t="str">
        <f>IF(COUNTA(A232:Y232)=0,"",IF(OR(A232="",B232="",C232="",D232="",E232="",F232="",G232="",H232="",I232="",J232="",K232="",L232="",M232="",N232="",O232="",W232="",X232="",COUNTIF($A$2:$A$301,A232)&gt;1,COUNTIF($D$2:$D$301,D232)&gt;1,ISNA(MATCH(B232,Lists!$A$2:$A$12,0)),ISNA(MATCH(C232,Lists!$B$2:$B$9,0)),ISNA(MATCH(I232,Lists!$C$2:$C$5,0)),ISNA(MATCH(L232,Lists!$D$2:$D$10,0)),ISNA(MATCH(W232,Lists!$E$2:$E$3,0)),X232&lt;&gt;"Yes",K232&lt;&gt;LOWER(K232),ISNUMBER(SEARCH(" ",K232)),O232&lt;&gt;LOWER(O232),ISNUMBER(SEARCH(" ",O232)),AND(OR(B232="repair",B232="bridge"),P232=""),AND(OR(B232="repair",B232="bridge"),Q232=""),AND(U232&lt;&gt;"",V232=""),AND(U232&lt;&gt;"",NOT(OR(RIGHT(LOWER(U232),5)=".webp",RIGHT(LOWER(U232),4)=".png",RIGHT(LOWER(U232),4)=".jpg",RIGHT(LOWER(U232),5)=".jpeg")))),"Needs Fix",IF(OR(LEN(J232)&lt;40,Z232&lt;&gt;"OK",AB232&lt;&gt;"OK",R232="",AND(OR(B232="easyBoss",B232="mediumBoss",B232="finalBoss",B232="legendaryBoss"),W232&lt;&gt;"Yes")),"Warning","Ready")))</f>
        <v/>
      </c>
      <c r="AD232" s="11" t="str">
        <f>IF(AC232="","",IF(AC232="Ready","Ready",IF(A232="","Missing QuestionID; ","")&amp;IF(B232="","Missing Pool; ",IF(ISNA(MATCH(B232,Lists!$A$2:$A$12,0)),"Invalid Pool; ",""))&amp;IF(C232="","Missing Difficulty; ",IF(ISNA(MATCH(C232,Lists!$B$2:$B$9,0)),"Invalid Difficulty; ",""))&amp;IF(D232="","Missing QuestionText; ","")&amp;IF(E232="","Missing OptionA; ","")&amp;IF(F232="","Missing OptionB; ","")&amp;IF(G232="","Missing OptionC; ","")&amp;IF(H232="","Missing OptionD; ","")&amp;IF(I232="","Missing CorrectAnswer; ",IF(ISNA(MATCH(I232,Lists!$C$2:$C$5,0)),"CorrectAnswer must be A, B, C, or D; ",""))&amp;IF(J232="","Missing Feedback; ",IF(LEN(J232)&lt;40,"Feedback may be too short; ",""))&amp;IF(K232="","Missing Tag; ",IF(OR(K232&lt;&gt;LOWER(K232),ISNUMBER(SEARCH(" ",K232))),"Tag must be lowercase with no spaces; ",""))&amp;IF(L232="","Missing Type; ",IF(ISNA(MATCH(L232,Lists!$D$2:$D$10,0)),"Invalid Type; ",""))&amp;IF(M232="","Missing Objective; ","")&amp;IF(N232="","Missing ObjectiveLabel; ","")&amp;IF(O232="","Missing PrimarySkill; ",IF(OR(O232&lt;&gt;LOWER(O232),ISNUMBER(SEARCH(" ",O232))),"PrimarySkill must be lowercase with no spaces; ",""))&amp;IF(AND(OR(B232="repair",B232="bridge"),P232=""),"Repair/Bridge item needs RepairSkill; ","")&amp;IF(AND(OR(B232="repair",B232="bridge"),Q232=""),"Repair/Bridge item needs CommonError; ","")&amp;IF(R232="","ConceptCluster recommended; ","")&amp;IF(AND(U232&lt;&gt;"",V232=""),"ImageAccessibilityNote required when ImageFile is used; ","")&amp;IF(AND(U232&lt;&gt;"",NOT(OR(RIGHT(LOWER(U232),5)=".webp",RIGHT(LOWER(U232),4)=".png",RIGHT(LOWER(U232),4)=".jpg",RIGHT(LOWER(U232),5)=".jpeg"))),"Invalid image extension; ","")&amp;IF(W232="","Missing BossEligible; ",IF(ISNA(MATCH(W232,Lists!$E$2:$E$3,0)),"BossEligible must be Yes or No; ",""))&amp;IF(X232&lt;&gt;"Yes","Correct answer has not been verified; ","")&amp;IF(AA232&lt;&gt;"OK",AA232&amp;"; ","")&amp;IF(AB232&lt;&gt;"OK",AB232&amp;"; ","")&amp;IF(Z232&lt;&gt;"OK",Z232&amp;"; ","")&amp;IF(AND(OR(B232="easyBoss",B232="mediumBoss",B232="finalBoss",B232="legendaryBoss"),W232&lt;&gt;"Yes"),"Boss-pool item should be BossEligible = Yes; ","")))</f>
        <v/>
      </c>
      <c r="AE232" s="11" t="str">
        <f t="shared" si="15"/>
        <v/>
      </c>
    </row>
    <row r="233" spans="1:31" ht="45" customHeight="1">
      <c r="A233" s="15"/>
      <c r="B233" s="15"/>
      <c r="C233" s="15"/>
      <c r="D233" s="12"/>
      <c r="E233" s="12"/>
      <c r="F233" s="12"/>
      <c r="G233" s="12"/>
      <c r="H233" s="12"/>
      <c r="I233" s="15"/>
      <c r="J233" s="12"/>
      <c r="K233" s="12"/>
      <c r="L233" s="12"/>
      <c r="M233" s="12"/>
      <c r="N233" s="12"/>
      <c r="O233" s="13"/>
      <c r="P233" s="13"/>
      <c r="Q233" s="13"/>
      <c r="R233" s="13"/>
      <c r="S233" s="13"/>
      <c r="T233" s="13"/>
      <c r="U233" s="14"/>
      <c r="V233" s="14"/>
      <c r="W233" s="16"/>
      <c r="X233" s="16"/>
      <c r="Y233" s="14"/>
      <c r="Z233" s="17" t="str">
        <f t="shared" si="12"/>
        <v/>
      </c>
      <c r="AA233" s="17" t="str">
        <f t="shared" si="13"/>
        <v/>
      </c>
      <c r="AB233" s="17" t="str">
        <f t="shared" si="14"/>
        <v/>
      </c>
      <c r="AC233" s="17" t="str">
        <f>IF(COUNTA(A233:Y233)=0,"",IF(OR(A233="",B233="",C233="",D233="",E233="",F233="",G233="",H233="",I233="",J233="",K233="",L233="",M233="",N233="",O233="",W233="",X233="",COUNTIF($A$2:$A$301,A233)&gt;1,COUNTIF($D$2:$D$301,D233)&gt;1,ISNA(MATCH(B233,Lists!$A$2:$A$12,0)),ISNA(MATCH(C233,Lists!$B$2:$B$9,0)),ISNA(MATCH(I233,Lists!$C$2:$C$5,0)),ISNA(MATCH(L233,Lists!$D$2:$D$10,0)),ISNA(MATCH(W233,Lists!$E$2:$E$3,0)),X233&lt;&gt;"Yes",K233&lt;&gt;LOWER(K233),ISNUMBER(SEARCH(" ",K233)),O233&lt;&gt;LOWER(O233),ISNUMBER(SEARCH(" ",O233)),AND(OR(B233="repair",B233="bridge"),P233=""),AND(OR(B233="repair",B233="bridge"),Q233=""),AND(U233&lt;&gt;"",V233=""),AND(U233&lt;&gt;"",NOT(OR(RIGHT(LOWER(U233),5)=".webp",RIGHT(LOWER(U233),4)=".png",RIGHT(LOWER(U233),4)=".jpg",RIGHT(LOWER(U233),5)=".jpeg")))),"Needs Fix",IF(OR(LEN(J233)&lt;40,Z233&lt;&gt;"OK",AB233&lt;&gt;"OK",R233="",AND(OR(B233="easyBoss",B233="mediumBoss",B233="finalBoss",B233="legendaryBoss"),W233&lt;&gt;"Yes")),"Warning","Ready")))</f>
        <v/>
      </c>
      <c r="AD233" s="11" t="str">
        <f>IF(AC233="","",IF(AC233="Ready","Ready",IF(A233="","Missing QuestionID; ","")&amp;IF(B233="","Missing Pool; ",IF(ISNA(MATCH(B233,Lists!$A$2:$A$12,0)),"Invalid Pool; ",""))&amp;IF(C233="","Missing Difficulty; ",IF(ISNA(MATCH(C233,Lists!$B$2:$B$9,0)),"Invalid Difficulty; ",""))&amp;IF(D233="","Missing QuestionText; ","")&amp;IF(E233="","Missing OptionA; ","")&amp;IF(F233="","Missing OptionB; ","")&amp;IF(G233="","Missing OptionC; ","")&amp;IF(H233="","Missing OptionD; ","")&amp;IF(I233="","Missing CorrectAnswer; ",IF(ISNA(MATCH(I233,Lists!$C$2:$C$5,0)),"CorrectAnswer must be A, B, C, or D; ",""))&amp;IF(J233="","Missing Feedback; ",IF(LEN(J233)&lt;40,"Feedback may be too short; ",""))&amp;IF(K233="","Missing Tag; ",IF(OR(K233&lt;&gt;LOWER(K233),ISNUMBER(SEARCH(" ",K233))),"Tag must be lowercase with no spaces; ",""))&amp;IF(L233="","Missing Type; ",IF(ISNA(MATCH(L233,Lists!$D$2:$D$10,0)),"Invalid Type; ",""))&amp;IF(M233="","Missing Objective; ","")&amp;IF(N233="","Missing ObjectiveLabel; ","")&amp;IF(O233="","Missing PrimarySkill; ",IF(OR(O233&lt;&gt;LOWER(O233),ISNUMBER(SEARCH(" ",O233))),"PrimarySkill must be lowercase with no spaces; ",""))&amp;IF(AND(OR(B233="repair",B233="bridge"),P233=""),"Repair/Bridge item needs RepairSkill; ","")&amp;IF(AND(OR(B233="repair",B233="bridge"),Q233=""),"Repair/Bridge item needs CommonError; ","")&amp;IF(R233="","ConceptCluster recommended; ","")&amp;IF(AND(U233&lt;&gt;"",V233=""),"ImageAccessibilityNote required when ImageFile is used; ","")&amp;IF(AND(U233&lt;&gt;"",NOT(OR(RIGHT(LOWER(U233),5)=".webp",RIGHT(LOWER(U233),4)=".png",RIGHT(LOWER(U233),4)=".jpg",RIGHT(LOWER(U233),5)=".jpeg"))),"Invalid image extension; ","")&amp;IF(W233="","Missing BossEligible; ",IF(ISNA(MATCH(W233,Lists!$E$2:$E$3,0)),"BossEligible must be Yes or No; ",""))&amp;IF(X233&lt;&gt;"Yes","Correct answer has not been verified; ","")&amp;IF(AA233&lt;&gt;"OK",AA233&amp;"; ","")&amp;IF(AB233&lt;&gt;"OK",AB233&amp;"; ","")&amp;IF(Z233&lt;&gt;"OK",Z233&amp;"; ","")&amp;IF(AND(OR(B233="easyBoss",B233="mediumBoss",B233="finalBoss",B233="legendaryBoss"),W233&lt;&gt;"Yes"),"Boss-pool item should be BossEligible = Yes; ","")))</f>
        <v/>
      </c>
      <c r="AE233" s="11" t="str">
        <f t="shared" si="15"/>
        <v/>
      </c>
    </row>
    <row r="234" spans="1:31" ht="45" customHeight="1">
      <c r="A234" s="15"/>
      <c r="B234" s="15"/>
      <c r="C234" s="15"/>
      <c r="D234" s="12"/>
      <c r="E234" s="12"/>
      <c r="F234" s="12"/>
      <c r="G234" s="12"/>
      <c r="H234" s="12"/>
      <c r="I234" s="15"/>
      <c r="J234" s="12"/>
      <c r="K234" s="12"/>
      <c r="L234" s="12"/>
      <c r="M234" s="12"/>
      <c r="N234" s="12"/>
      <c r="O234" s="13"/>
      <c r="P234" s="13"/>
      <c r="Q234" s="13"/>
      <c r="R234" s="13"/>
      <c r="S234" s="13"/>
      <c r="T234" s="13"/>
      <c r="U234" s="14"/>
      <c r="V234" s="14"/>
      <c r="W234" s="16"/>
      <c r="X234" s="16"/>
      <c r="Y234" s="14"/>
      <c r="Z234" s="17" t="str">
        <f t="shared" si="12"/>
        <v/>
      </c>
      <c r="AA234" s="17" t="str">
        <f t="shared" si="13"/>
        <v/>
      </c>
      <c r="AB234" s="17" t="str">
        <f t="shared" si="14"/>
        <v/>
      </c>
      <c r="AC234" s="17" t="str">
        <f>IF(COUNTA(A234:Y234)=0,"",IF(OR(A234="",B234="",C234="",D234="",E234="",F234="",G234="",H234="",I234="",J234="",K234="",L234="",M234="",N234="",O234="",W234="",X234="",COUNTIF($A$2:$A$301,A234)&gt;1,COUNTIF($D$2:$D$301,D234)&gt;1,ISNA(MATCH(B234,Lists!$A$2:$A$12,0)),ISNA(MATCH(C234,Lists!$B$2:$B$9,0)),ISNA(MATCH(I234,Lists!$C$2:$C$5,0)),ISNA(MATCH(L234,Lists!$D$2:$D$10,0)),ISNA(MATCH(W234,Lists!$E$2:$E$3,0)),X234&lt;&gt;"Yes",K234&lt;&gt;LOWER(K234),ISNUMBER(SEARCH(" ",K234)),O234&lt;&gt;LOWER(O234),ISNUMBER(SEARCH(" ",O234)),AND(OR(B234="repair",B234="bridge"),P234=""),AND(OR(B234="repair",B234="bridge"),Q234=""),AND(U234&lt;&gt;"",V234=""),AND(U234&lt;&gt;"",NOT(OR(RIGHT(LOWER(U234),5)=".webp",RIGHT(LOWER(U234),4)=".png",RIGHT(LOWER(U234),4)=".jpg",RIGHT(LOWER(U234),5)=".jpeg")))),"Needs Fix",IF(OR(LEN(J234)&lt;40,Z234&lt;&gt;"OK",AB234&lt;&gt;"OK",R234="",AND(OR(B234="easyBoss",B234="mediumBoss",B234="finalBoss",B234="legendaryBoss"),W234&lt;&gt;"Yes")),"Warning","Ready")))</f>
        <v/>
      </c>
      <c r="AD234" s="11" t="str">
        <f>IF(AC234="","",IF(AC234="Ready","Ready",IF(A234="","Missing QuestionID; ","")&amp;IF(B234="","Missing Pool; ",IF(ISNA(MATCH(B234,Lists!$A$2:$A$12,0)),"Invalid Pool; ",""))&amp;IF(C234="","Missing Difficulty; ",IF(ISNA(MATCH(C234,Lists!$B$2:$B$9,0)),"Invalid Difficulty; ",""))&amp;IF(D234="","Missing QuestionText; ","")&amp;IF(E234="","Missing OptionA; ","")&amp;IF(F234="","Missing OptionB; ","")&amp;IF(G234="","Missing OptionC; ","")&amp;IF(H234="","Missing OptionD; ","")&amp;IF(I234="","Missing CorrectAnswer; ",IF(ISNA(MATCH(I234,Lists!$C$2:$C$5,0)),"CorrectAnswer must be A, B, C, or D; ",""))&amp;IF(J234="","Missing Feedback; ",IF(LEN(J234)&lt;40,"Feedback may be too short; ",""))&amp;IF(K234="","Missing Tag; ",IF(OR(K234&lt;&gt;LOWER(K234),ISNUMBER(SEARCH(" ",K234))),"Tag must be lowercase with no spaces; ",""))&amp;IF(L234="","Missing Type; ",IF(ISNA(MATCH(L234,Lists!$D$2:$D$10,0)),"Invalid Type; ",""))&amp;IF(M234="","Missing Objective; ","")&amp;IF(N234="","Missing ObjectiveLabel; ","")&amp;IF(O234="","Missing PrimarySkill; ",IF(OR(O234&lt;&gt;LOWER(O234),ISNUMBER(SEARCH(" ",O234))),"PrimarySkill must be lowercase with no spaces; ",""))&amp;IF(AND(OR(B234="repair",B234="bridge"),P234=""),"Repair/Bridge item needs RepairSkill; ","")&amp;IF(AND(OR(B234="repair",B234="bridge"),Q234=""),"Repair/Bridge item needs CommonError; ","")&amp;IF(R234="","ConceptCluster recommended; ","")&amp;IF(AND(U234&lt;&gt;"",V234=""),"ImageAccessibilityNote required when ImageFile is used; ","")&amp;IF(AND(U234&lt;&gt;"",NOT(OR(RIGHT(LOWER(U234),5)=".webp",RIGHT(LOWER(U234),4)=".png",RIGHT(LOWER(U234),4)=".jpg",RIGHT(LOWER(U234),5)=".jpeg"))),"Invalid image extension; ","")&amp;IF(W234="","Missing BossEligible; ",IF(ISNA(MATCH(W234,Lists!$E$2:$E$3,0)),"BossEligible must be Yes or No; ",""))&amp;IF(X234&lt;&gt;"Yes","Correct answer has not been verified; ","")&amp;IF(AA234&lt;&gt;"OK",AA234&amp;"; ","")&amp;IF(AB234&lt;&gt;"OK",AB234&amp;"; ","")&amp;IF(Z234&lt;&gt;"OK",Z234&amp;"; ","")&amp;IF(AND(OR(B234="easyBoss",B234="mediumBoss",B234="finalBoss",B234="legendaryBoss"),W234&lt;&gt;"Yes"),"Boss-pool item should be BossEligible = Yes; ","")))</f>
        <v/>
      </c>
      <c r="AE234" s="11" t="str">
        <f t="shared" si="15"/>
        <v/>
      </c>
    </row>
    <row r="235" spans="1:31" ht="45" customHeight="1">
      <c r="A235" s="15"/>
      <c r="B235" s="15"/>
      <c r="C235" s="15"/>
      <c r="D235" s="12"/>
      <c r="E235" s="12"/>
      <c r="F235" s="12"/>
      <c r="G235" s="12"/>
      <c r="H235" s="12"/>
      <c r="I235" s="15"/>
      <c r="J235" s="12"/>
      <c r="K235" s="12"/>
      <c r="L235" s="12"/>
      <c r="M235" s="12"/>
      <c r="N235" s="12"/>
      <c r="O235" s="13"/>
      <c r="P235" s="13"/>
      <c r="Q235" s="13"/>
      <c r="R235" s="13"/>
      <c r="S235" s="13"/>
      <c r="T235" s="13"/>
      <c r="U235" s="14"/>
      <c r="V235" s="14"/>
      <c r="W235" s="16"/>
      <c r="X235" s="16"/>
      <c r="Y235" s="14"/>
      <c r="Z235" s="17" t="str">
        <f t="shared" si="12"/>
        <v/>
      </c>
      <c r="AA235" s="17" t="str">
        <f t="shared" si="13"/>
        <v/>
      </c>
      <c r="AB235" s="17" t="str">
        <f t="shared" si="14"/>
        <v/>
      </c>
      <c r="AC235" s="17" t="str">
        <f>IF(COUNTA(A235:Y235)=0,"",IF(OR(A235="",B235="",C235="",D235="",E235="",F235="",G235="",H235="",I235="",J235="",K235="",L235="",M235="",N235="",O235="",W235="",X235="",COUNTIF($A$2:$A$301,A235)&gt;1,COUNTIF($D$2:$D$301,D235)&gt;1,ISNA(MATCH(B235,Lists!$A$2:$A$12,0)),ISNA(MATCH(C235,Lists!$B$2:$B$9,0)),ISNA(MATCH(I235,Lists!$C$2:$C$5,0)),ISNA(MATCH(L235,Lists!$D$2:$D$10,0)),ISNA(MATCH(W235,Lists!$E$2:$E$3,0)),X235&lt;&gt;"Yes",K235&lt;&gt;LOWER(K235),ISNUMBER(SEARCH(" ",K235)),O235&lt;&gt;LOWER(O235),ISNUMBER(SEARCH(" ",O235)),AND(OR(B235="repair",B235="bridge"),P235=""),AND(OR(B235="repair",B235="bridge"),Q235=""),AND(U235&lt;&gt;"",V235=""),AND(U235&lt;&gt;"",NOT(OR(RIGHT(LOWER(U235),5)=".webp",RIGHT(LOWER(U235),4)=".png",RIGHT(LOWER(U235),4)=".jpg",RIGHT(LOWER(U235),5)=".jpeg")))),"Needs Fix",IF(OR(LEN(J235)&lt;40,Z235&lt;&gt;"OK",AB235&lt;&gt;"OK",R235="",AND(OR(B235="easyBoss",B235="mediumBoss",B235="finalBoss",B235="legendaryBoss"),W235&lt;&gt;"Yes")),"Warning","Ready")))</f>
        <v/>
      </c>
      <c r="AD235" s="11" t="str">
        <f>IF(AC235="","",IF(AC235="Ready","Ready",IF(A235="","Missing QuestionID; ","")&amp;IF(B235="","Missing Pool; ",IF(ISNA(MATCH(B235,Lists!$A$2:$A$12,0)),"Invalid Pool; ",""))&amp;IF(C235="","Missing Difficulty; ",IF(ISNA(MATCH(C235,Lists!$B$2:$B$9,0)),"Invalid Difficulty; ",""))&amp;IF(D235="","Missing QuestionText; ","")&amp;IF(E235="","Missing OptionA; ","")&amp;IF(F235="","Missing OptionB; ","")&amp;IF(G235="","Missing OptionC; ","")&amp;IF(H235="","Missing OptionD; ","")&amp;IF(I235="","Missing CorrectAnswer; ",IF(ISNA(MATCH(I235,Lists!$C$2:$C$5,0)),"CorrectAnswer must be A, B, C, or D; ",""))&amp;IF(J235="","Missing Feedback; ",IF(LEN(J235)&lt;40,"Feedback may be too short; ",""))&amp;IF(K235="","Missing Tag; ",IF(OR(K235&lt;&gt;LOWER(K235),ISNUMBER(SEARCH(" ",K235))),"Tag must be lowercase with no spaces; ",""))&amp;IF(L235="","Missing Type; ",IF(ISNA(MATCH(L235,Lists!$D$2:$D$10,0)),"Invalid Type; ",""))&amp;IF(M235="","Missing Objective; ","")&amp;IF(N235="","Missing ObjectiveLabel; ","")&amp;IF(O235="","Missing PrimarySkill; ",IF(OR(O235&lt;&gt;LOWER(O235),ISNUMBER(SEARCH(" ",O235))),"PrimarySkill must be lowercase with no spaces; ",""))&amp;IF(AND(OR(B235="repair",B235="bridge"),P235=""),"Repair/Bridge item needs RepairSkill; ","")&amp;IF(AND(OR(B235="repair",B235="bridge"),Q235=""),"Repair/Bridge item needs CommonError; ","")&amp;IF(R235="","ConceptCluster recommended; ","")&amp;IF(AND(U235&lt;&gt;"",V235=""),"ImageAccessibilityNote required when ImageFile is used; ","")&amp;IF(AND(U235&lt;&gt;"",NOT(OR(RIGHT(LOWER(U235),5)=".webp",RIGHT(LOWER(U235),4)=".png",RIGHT(LOWER(U235),4)=".jpg",RIGHT(LOWER(U235),5)=".jpeg"))),"Invalid image extension; ","")&amp;IF(W235="","Missing BossEligible; ",IF(ISNA(MATCH(W235,Lists!$E$2:$E$3,0)),"BossEligible must be Yes or No; ",""))&amp;IF(X235&lt;&gt;"Yes","Correct answer has not been verified; ","")&amp;IF(AA235&lt;&gt;"OK",AA235&amp;"; ","")&amp;IF(AB235&lt;&gt;"OK",AB235&amp;"; ","")&amp;IF(Z235&lt;&gt;"OK",Z235&amp;"; ","")&amp;IF(AND(OR(B235="easyBoss",B235="mediumBoss",B235="finalBoss",B235="legendaryBoss"),W235&lt;&gt;"Yes"),"Boss-pool item should be BossEligible = Yes; ","")))</f>
        <v/>
      </c>
      <c r="AE235" s="11" t="str">
        <f t="shared" si="15"/>
        <v/>
      </c>
    </row>
    <row r="236" spans="1:31" ht="45" customHeight="1">
      <c r="A236" s="15"/>
      <c r="B236" s="15"/>
      <c r="C236" s="15"/>
      <c r="D236" s="12"/>
      <c r="E236" s="12"/>
      <c r="F236" s="12"/>
      <c r="G236" s="12"/>
      <c r="H236" s="12"/>
      <c r="I236" s="15"/>
      <c r="J236" s="12"/>
      <c r="K236" s="12"/>
      <c r="L236" s="12"/>
      <c r="M236" s="12"/>
      <c r="N236" s="12"/>
      <c r="O236" s="13"/>
      <c r="P236" s="13"/>
      <c r="Q236" s="13"/>
      <c r="R236" s="13"/>
      <c r="S236" s="13"/>
      <c r="T236" s="13"/>
      <c r="U236" s="14"/>
      <c r="V236" s="14"/>
      <c r="W236" s="16"/>
      <c r="X236" s="16"/>
      <c r="Y236" s="14"/>
      <c r="Z236" s="17" t="str">
        <f t="shared" si="12"/>
        <v/>
      </c>
      <c r="AA236" s="17" t="str">
        <f t="shared" si="13"/>
        <v/>
      </c>
      <c r="AB236" s="17" t="str">
        <f t="shared" si="14"/>
        <v/>
      </c>
      <c r="AC236" s="17" t="str">
        <f>IF(COUNTA(A236:Y236)=0,"",IF(OR(A236="",B236="",C236="",D236="",E236="",F236="",G236="",H236="",I236="",J236="",K236="",L236="",M236="",N236="",O236="",W236="",X236="",COUNTIF($A$2:$A$301,A236)&gt;1,COUNTIF($D$2:$D$301,D236)&gt;1,ISNA(MATCH(B236,Lists!$A$2:$A$12,0)),ISNA(MATCH(C236,Lists!$B$2:$B$9,0)),ISNA(MATCH(I236,Lists!$C$2:$C$5,0)),ISNA(MATCH(L236,Lists!$D$2:$D$10,0)),ISNA(MATCH(W236,Lists!$E$2:$E$3,0)),X236&lt;&gt;"Yes",K236&lt;&gt;LOWER(K236),ISNUMBER(SEARCH(" ",K236)),O236&lt;&gt;LOWER(O236),ISNUMBER(SEARCH(" ",O236)),AND(OR(B236="repair",B236="bridge"),P236=""),AND(OR(B236="repair",B236="bridge"),Q236=""),AND(U236&lt;&gt;"",V236=""),AND(U236&lt;&gt;"",NOT(OR(RIGHT(LOWER(U236),5)=".webp",RIGHT(LOWER(U236),4)=".png",RIGHT(LOWER(U236),4)=".jpg",RIGHT(LOWER(U236),5)=".jpeg")))),"Needs Fix",IF(OR(LEN(J236)&lt;40,Z236&lt;&gt;"OK",AB236&lt;&gt;"OK",R236="",AND(OR(B236="easyBoss",B236="mediumBoss",B236="finalBoss",B236="legendaryBoss"),W236&lt;&gt;"Yes")),"Warning","Ready")))</f>
        <v/>
      </c>
      <c r="AD236" s="11" t="str">
        <f>IF(AC236="","",IF(AC236="Ready","Ready",IF(A236="","Missing QuestionID; ","")&amp;IF(B236="","Missing Pool; ",IF(ISNA(MATCH(B236,Lists!$A$2:$A$12,0)),"Invalid Pool; ",""))&amp;IF(C236="","Missing Difficulty; ",IF(ISNA(MATCH(C236,Lists!$B$2:$B$9,0)),"Invalid Difficulty; ",""))&amp;IF(D236="","Missing QuestionText; ","")&amp;IF(E236="","Missing OptionA; ","")&amp;IF(F236="","Missing OptionB; ","")&amp;IF(G236="","Missing OptionC; ","")&amp;IF(H236="","Missing OptionD; ","")&amp;IF(I236="","Missing CorrectAnswer; ",IF(ISNA(MATCH(I236,Lists!$C$2:$C$5,0)),"CorrectAnswer must be A, B, C, or D; ",""))&amp;IF(J236="","Missing Feedback; ",IF(LEN(J236)&lt;40,"Feedback may be too short; ",""))&amp;IF(K236="","Missing Tag; ",IF(OR(K236&lt;&gt;LOWER(K236),ISNUMBER(SEARCH(" ",K236))),"Tag must be lowercase with no spaces; ",""))&amp;IF(L236="","Missing Type; ",IF(ISNA(MATCH(L236,Lists!$D$2:$D$10,0)),"Invalid Type; ",""))&amp;IF(M236="","Missing Objective; ","")&amp;IF(N236="","Missing ObjectiveLabel; ","")&amp;IF(O236="","Missing PrimarySkill; ",IF(OR(O236&lt;&gt;LOWER(O236),ISNUMBER(SEARCH(" ",O236))),"PrimarySkill must be lowercase with no spaces; ",""))&amp;IF(AND(OR(B236="repair",B236="bridge"),P236=""),"Repair/Bridge item needs RepairSkill; ","")&amp;IF(AND(OR(B236="repair",B236="bridge"),Q236=""),"Repair/Bridge item needs CommonError; ","")&amp;IF(R236="","ConceptCluster recommended; ","")&amp;IF(AND(U236&lt;&gt;"",V236=""),"ImageAccessibilityNote required when ImageFile is used; ","")&amp;IF(AND(U236&lt;&gt;"",NOT(OR(RIGHT(LOWER(U236),5)=".webp",RIGHT(LOWER(U236),4)=".png",RIGHT(LOWER(U236),4)=".jpg",RIGHT(LOWER(U236),5)=".jpeg"))),"Invalid image extension; ","")&amp;IF(W236="","Missing BossEligible; ",IF(ISNA(MATCH(W236,Lists!$E$2:$E$3,0)),"BossEligible must be Yes or No; ",""))&amp;IF(X236&lt;&gt;"Yes","Correct answer has not been verified; ","")&amp;IF(AA236&lt;&gt;"OK",AA236&amp;"; ","")&amp;IF(AB236&lt;&gt;"OK",AB236&amp;"; ","")&amp;IF(Z236&lt;&gt;"OK",Z236&amp;"; ","")&amp;IF(AND(OR(B236="easyBoss",B236="mediumBoss",B236="finalBoss",B236="legendaryBoss"),W236&lt;&gt;"Yes"),"Boss-pool item should be BossEligible = Yes; ","")))</f>
        <v/>
      </c>
      <c r="AE236" s="11" t="str">
        <f t="shared" si="15"/>
        <v/>
      </c>
    </row>
    <row r="237" spans="1:31" ht="45" customHeight="1">
      <c r="A237" s="15"/>
      <c r="B237" s="15"/>
      <c r="C237" s="15"/>
      <c r="D237" s="12"/>
      <c r="E237" s="12"/>
      <c r="F237" s="12"/>
      <c r="G237" s="12"/>
      <c r="H237" s="12"/>
      <c r="I237" s="15"/>
      <c r="J237" s="12"/>
      <c r="K237" s="12"/>
      <c r="L237" s="12"/>
      <c r="M237" s="12"/>
      <c r="N237" s="12"/>
      <c r="O237" s="13"/>
      <c r="P237" s="13"/>
      <c r="Q237" s="13"/>
      <c r="R237" s="13"/>
      <c r="S237" s="13"/>
      <c r="T237" s="13"/>
      <c r="U237" s="14"/>
      <c r="V237" s="14"/>
      <c r="W237" s="16"/>
      <c r="X237" s="16"/>
      <c r="Y237" s="14"/>
      <c r="Z237" s="17" t="str">
        <f t="shared" si="12"/>
        <v/>
      </c>
      <c r="AA237" s="17" t="str">
        <f t="shared" si="13"/>
        <v/>
      </c>
      <c r="AB237" s="17" t="str">
        <f t="shared" si="14"/>
        <v/>
      </c>
      <c r="AC237" s="17" t="str">
        <f>IF(COUNTA(A237:Y237)=0,"",IF(OR(A237="",B237="",C237="",D237="",E237="",F237="",G237="",H237="",I237="",J237="",K237="",L237="",M237="",N237="",O237="",W237="",X237="",COUNTIF($A$2:$A$301,A237)&gt;1,COUNTIF($D$2:$D$301,D237)&gt;1,ISNA(MATCH(B237,Lists!$A$2:$A$12,0)),ISNA(MATCH(C237,Lists!$B$2:$B$9,0)),ISNA(MATCH(I237,Lists!$C$2:$C$5,0)),ISNA(MATCH(L237,Lists!$D$2:$D$10,0)),ISNA(MATCH(W237,Lists!$E$2:$E$3,0)),X237&lt;&gt;"Yes",K237&lt;&gt;LOWER(K237),ISNUMBER(SEARCH(" ",K237)),O237&lt;&gt;LOWER(O237),ISNUMBER(SEARCH(" ",O237)),AND(OR(B237="repair",B237="bridge"),P237=""),AND(OR(B237="repair",B237="bridge"),Q237=""),AND(U237&lt;&gt;"",V237=""),AND(U237&lt;&gt;"",NOT(OR(RIGHT(LOWER(U237),5)=".webp",RIGHT(LOWER(U237),4)=".png",RIGHT(LOWER(U237),4)=".jpg",RIGHT(LOWER(U237),5)=".jpeg")))),"Needs Fix",IF(OR(LEN(J237)&lt;40,Z237&lt;&gt;"OK",AB237&lt;&gt;"OK",R237="",AND(OR(B237="easyBoss",B237="mediumBoss",B237="finalBoss",B237="legendaryBoss"),W237&lt;&gt;"Yes")),"Warning","Ready")))</f>
        <v/>
      </c>
      <c r="AD237" s="11" t="str">
        <f>IF(AC237="","",IF(AC237="Ready","Ready",IF(A237="","Missing QuestionID; ","")&amp;IF(B237="","Missing Pool; ",IF(ISNA(MATCH(B237,Lists!$A$2:$A$12,0)),"Invalid Pool; ",""))&amp;IF(C237="","Missing Difficulty; ",IF(ISNA(MATCH(C237,Lists!$B$2:$B$9,0)),"Invalid Difficulty; ",""))&amp;IF(D237="","Missing QuestionText; ","")&amp;IF(E237="","Missing OptionA; ","")&amp;IF(F237="","Missing OptionB; ","")&amp;IF(G237="","Missing OptionC; ","")&amp;IF(H237="","Missing OptionD; ","")&amp;IF(I237="","Missing CorrectAnswer; ",IF(ISNA(MATCH(I237,Lists!$C$2:$C$5,0)),"CorrectAnswer must be A, B, C, or D; ",""))&amp;IF(J237="","Missing Feedback; ",IF(LEN(J237)&lt;40,"Feedback may be too short; ",""))&amp;IF(K237="","Missing Tag; ",IF(OR(K237&lt;&gt;LOWER(K237),ISNUMBER(SEARCH(" ",K237))),"Tag must be lowercase with no spaces; ",""))&amp;IF(L237="","Missing Type; ",IF(ISNA(MATCH(L237,Lists!$D$2:$D$10,0)),"Invalid Type; ",""))&amp;IF(M237="","Missing Objective; ","")&amp;IF(N237="","Missing ObjectiveLabel; ","")&amp;IF(O237="","Missing PrimarySkill; ",IF(OR(O237&lt;&gt;LOWER(O237),ISNUMBER(SEARCH(" ",O237))),"PrimarySkill must be lowercase with no spaces; ",""))&amp;IF(AND(OR(B237="repair",B237="bridge"),P237=""),"Repair/Bridge item needs RepairSkill; ","")&amp;IF(AND(OR(B237="repair",B237="bridge"),Q237=""),"Repair/Bridge item needs CommonError; ","")&amp;IF(R237="","ConceptCluster recommended; ","")&amp;IF(AND(U237&lt;&gt;"",V237=""),"ImageAccessibilityNote required when ImageFile is used; ","")&amp;IF(AND(U237&lt;&gt;"",NOT(OR(RIGHT(LOWER(U237),5)=".webp",RIGHT(LOWER(U237),4)=".png",RIGHT(LOWER(U237),4)=".jpg",RIGHT(LOWER(U237),5)=".jpeg"))),"Invalid image extension; ","")&amp;IF(W237="","Missing BossEligible; ",IF(ISNA(MATCH(W237,Lists!$E$2:$E$3,0)),"BossEligible must be Yes or No; ",""))&amp;IF(X237&lt;&gt;"Yes","Correct answer has not been verified; ","")&amp;IF(AA237&lt;&gt;"OK",AA237&amp;"; ","")&amp;IF(AB237&lt;&gt;"OK",AB237&amp;"; ","")&amp;IF(Z237&lt;&gt;"OK",Z237&amp;"; ","")&amp;IF(AND(OR(B237="easyBoss",B237="mediumBoss",B237="finalBoss",B237="legendaryBoss"),W237&lt;&gt;"Yes"),"Boss-pool item should be BossEligible = Yes; ","")))</f>
        <v/>
      </c>
      <c r="AE237" s="11" t="str">
        <f t="shared" si="15"/>
        <v/>
      </c>
    </row>
    <row r="238" spans="1:31" ht="45" customHeight="1">
      <c r="A238" s="15"/>
      <c r="B238" s="15"/>
      <c r="C238" s="15"/>
      <c r="D238" s="12"/>
      <c r="E238" s="12"/>
      <c r="F238" s="12"/>
      <c r="G238" s="12"/>
      <c r="H238" s="12"/>
      <c r="I238" s="15"/>
      <c r="J238" s="12"/>
      <c r="K238" s="12"/>
      <c r="L238" s="12"/>
      <c r="M238" s="12"/>
      <c r="N238" s="12"/>
      <c r="O238" s="13"/>
      <c r="P238" s="13"/>
      <c r="Q238" s="13"/>
      <c r="R238" s="13"/>
      <c r="S238" s="13"/>
      <c r="T238" s="13"/>
      <c r="U238" s="14"/>
      <c r="V238" s="14"/>
      <c r="W238" s="16"/>
      <c r="X238" s="16"/>
      <c r="Y238" s="14"/>
      <c r="Z238" s="17" t="str">
        <f t="shared" si="12"/>
        <v/>
      </c>
      <c r="AA238" s="17" t="str">
        <f t="shared" si="13"/>
        <v/>
      </c>
      <c r="AB238" s="17" t="str">
        <f t="shared" si="14"/>
        <v/>
      </c>
      <c r="AC238" s="17" t="str">
        <f>IF(COUNTA(A238:Y238)=0,"",IF(OR(A238="",B238="",C238="",D238="",E238="",F238="",G238="",H238="",I238="",J238="",K238="",L238="",M238="",N238="",O238="",W238="",X238="",COUNTIF($A$2:$A$301,A238)&gt;1,COUNTIF($D$2:$D$301,D238)&gt;1,ISNA(MATCH(B238,Lists!$A$2:$A$12,0)),ISNA(MATCH(C238,Lists!$B$2:$B$9,0)),ISNA(MATCH(I238,Lists!$C$2:$C$5,0)),ISNA(MATCH(L238,Lists!$D$2:$D$10,0)),ISNA(MATCH(W238,Lists!$E$2:$E$3,0)),X238&lt;&gt;"Yes",K238&lt;&gt;LOWER(K238),ISNUMBER(SEARCH(" ",K238)),O238&lt;&gt;LOWER(O238),ISNUMBER(SEARCH(" ",O238)),AND(OR(B238="repair",B238="bridge"),P238=""),AND(OR(B238="repair",B238="bridge"),Q238=""),AND(U238&lt;&gt;"",V238=""),AND(U238&lt;&gt;"",NOT(OR(RIGHT(LOWER(U238),5)=".webp",RIGHT(LOWER(U238),4)=".png",RIGHT(LOWER(U238),4)=".jpg",RIGHT(LOWER(U238),5)=".jpeg")))),"Needs Fix",IF(OR(LEN(J238)&lt;40,Z238&lt;&gt;"OK",AB238&lt;&gt;"OK",R238="",AND(OR(B238="easyBoss",B238="mediumBoss",B238="finalBoss",B238="legendaryBoss"),W238&lt;&gt;"Yes")),"Warning","Ready")))</f>
        <v/>
      </c>
      <c r="AD238" s="11" t="str">
        <f>IF(AC238="","",IF(AC238="Ready","Ready",IF(A238="","Missing QuestionID; ","")&amp;IF(B238="","Missing Pool; ",IF(ISNA(MATCH(B238,Lists!$A$2:$A$12,0)),"Invalid Pool; ",""))&amp;IF(C238="","Missing Difficulty; ",IF(ISNA(MATCH(C238,Lists!$B$2:$B$9,0)),"Invalid Difficulty; ",""))&amp;IF(D238="","Missing QuestionText; ","")&amp;IF(E238="","Missing OptionA; ","")&amp;IF(F238="","Missing OptionB; ","")&amp;IF(G238="","Missing OptionC; ","")&amp;IF(H238="","Missing OptionD; ","")&amp;IF(I238="","Missing CorrectAnswer; ",IF(ISNA(MATCH(I238,Lists!$C$2:$C$5,0)),"CorrectAnswer must be A, B, C, or D; ",""))&amp;IF(J238="","Missing Feedback; ",IF(LEN(J238)&lt;40,"Feedback may be too short; ",""))&amp;IF(K238="","Missing Tag; ",IF(OR(K238&lt;&gt;LOWER(K238),ISNUMBER(SEARCH(" ",K238))),"Tag must be lowercase with no spaces; ",""))&amp;IF(L238="","Missing Type; ",IF(ISNA(MATCH(L238,Lists!$D$2:$D$10,0)),"Invalid Type; ",""))&amp;IF(M238="","Missing Objective; ","")&amp;IF(N238="","Missing ObjectiveLabel; ","")&amp;IF(O238="","Missing PrimarySkill; ",IF(OR(O238&lt;&gt;LOWER(O238),ISNUMBER(SEARCH(" ",O238))),"PrimarySkill must be lowercase with no spaces; ",""))&amp;IF(AND(OR(B238="repair",B238="bridge"),P238=""),"Repair/Bridge item needs RepairSkill; ","")&amp;IF(AND(OR(B238="repair",B238="bridge"),Q238=""),"Repair/Bridge item needs CommonError; ","")&amp;IF(R238="","ConceptCluster recommended; ","")&amp;IF(AND(U238&lt;&gt;"",V238=""),"ImageAccessibilityNote required when ImageFile is used; ","")&amp;IF(AND(U238&lt;&gt;"",NOT(OR(RIGHT(LOWER(U238),5)=".webp",RIGHT(LOWER(U238),4)=".png",RIGHT(LOWER(U238),4)=".jpg",RIGHT(LOWER(U238),5)=".jpeg"))),"Invalid image extension; ","")&amp;IF(W238="","Missing BossEligible; ",IF(ISNA(MATCH(W238,Lists!$E$2:$E$3,0)),"BossEligible must be Yes or No; ",""))&amp;IF(X238&lt;&gt;"Yes","Correct answer has not been verified; ","")&amp;IF(AA238&lt;&gt;"OK",AA238&amp;"; ","")&amp;IF(AB238&lt;&gt;"OK",AB238&amp;"; ","")&amp;IF(Z238&lt;&gt;"OK",Z238&amp;"; ","")&amp;IF(AND(OR(B238="easyBoss",B238="mediumBoss",B238="finalBoss",B238="legendaryBoss"),W238&lt;&gt;"Yes"),"Boss-pool item should be BossEligible = Yes; ","")))</f>
        <v/>
      </c>
      <c r="AE238" s="11" t="str">
        <f t="shared" si="15"/>
        <v/>
      </c>
    </row>
    <row r="239" spans="1:31" ht="45" customHeight="1">
      <c r="A239" s="15"/>
      <c r="B239" s="15"/>
      <c r="C239" s="15"/>
      <c r="D239" s="12"/>
      <c r="E239" s="12"/>
      <c r="F239" s="12"/>
      <c r="G239" s="12"/>
      <c r="H239" s="12"/>
      <c r="I239" s="15"/>
      <c r="J239" s="12"/>
      <c r="K239" s="12"/>
      <c r="L239" s="12"/>
      <c r="M239" s="12"/>
      <c r="N239" s="12"/>
      <c r="O239" s="13"/>
      <c r="P239" s="13"/>
      <c r="Q239" s="13"/>
      <c r="R239" s="13"/>
      <c r="S239" s="13"/>
      <c r="T239" s="13"/>
      <c r="U239" s="14"/>
      <c r="V239" s="14"/>
      <c r="W239" s="16"/>
      <c r="X239" s="16"/>
      <c r="Y239" s="14"/>
      <c r="Z239" s="17" t="str">
        <f t="shared" si="12"/>
        <v/>
      </c>
      <c r="AA239" s="17" t="str">
        <f t="shared" si="13"/>
        <v/>
      </c>
      <c r="AB239" s="17" t="str">
        <f t="shared" si="14"/>
        <v/>
      </c>
      <c r="AC239" s="17" t="str">
        <f>IF(COUNTA(A239:Y239)=0,"",IF(OR(A239="",B239="",C239="",D239="",E239="",F239="",G239="",H239="",I239="",J239="",K239="",L239="",M239="",N239="",O239="",W239="",X239="",COUNTIF($A$2:$A$301,A239)&gt;1,COUNTIF($D$2:$D$301,D239)&gt;1,ISNA(MATCH(B239,Lists!$A$2:$A$12,0)),ISNA(MATCH(C239,Lists!$B$2:$B$9,0)),ISNA(MATCH(I239,Lists!$C$2:$C$5,0)),ISNA(MATCH(L239,Lists!$D$2:$D$10,0)),ISNA(MATCH(W239,Lists!$E$2:$E$3,0)),X239&lt;&gt;"Yes",K239&lt;&gt;LOWER(K239),ISNUMBER(SEARCH(" ",K239)),O239&lt;&gt;LOWER(O239),ISNUMBER(SEARCH(" ",O239)),AND(OR(B239="repair",B239="bridge"),P239=""),AND(OR(B239="repair",B239="bridge"),Q239=""),AND(U239&lt;&gt;"",V239=""),AND(U239&lt;&gt;"",NOT(OR(RIGHT(LOWER(U239),5)=".webp",RIGHT(LOWER(U239),4)=".png",RIGHT(LOWER(U239),4)=".jpg",RIGHT(LOWER(U239),5)=".jpeg")))),"Needs Fix",IF(OR(LEN(J239)&lt;40,Z239&lt;&gt;"OK",AB239&lt;&gt;"OK",R239="",AND(OR(B239="easyBoss",B239="mediumBoss",B239="finalBoss",B239="legendaryBoss"),W239&lt;&gt;"Yes")),"Warning","Ready")))</f>
        <v/>
      </c>
      <c r="AD239" s="11" t="str">
        <f>IF(AC239="","",IF(AC239="Ready","Ready",IF(A239="","Missing QuestionID; ","")&amp;IF(B239="","Missing Pool; ",IF(ISNA(MATCH(B239,Lists!$A$2:$A$12,0)),"Invalid Pool; ",""))&amp;IF(C239="","Missing Difficulty; ",IF(ISNA(MATCH(C239,Lists!$B$2:$B$9,0)),"Invalid Difficulty; ",""))&amp;IF(D239="","Missing QuestionText; ","")&amp;IF(E239="","Missing OptionA; ","")&amp;IF(F239="","Missing OptionB; ","")&amp;IF(G239="","Missing OptionC; ","")&amp;IF(H239="","Missing OptionD; ","")&amp;IF(I239="","Missing CorrectAnswer; ",IF(ISNA(MATCH(I239,Lists!$C$2:$C$5,0)),"CorrectAnswer must be A, B, C, or D; ",""))&amp;IF(J239="","Missing Feedback; ",IF(LEN(J239)&lt;40,"Feedback may be too short; ",""))&amp;IF(K239="","Missing Tag; ",IF(OR(K239&lt;&gt;LOWER(K239),ISNUMBER(SEARCH(" ",K239))),"Tag must be lowercase with no spaces; ",""))&amp;IF(L239="","Missing Type; ",IF(ISNA(MATCH(L239,Lists!$D$2:$D$10,0)),"Invalid Type; ",""))&amp;IF(M239="","Missing Objective; ","")&amp;IF(N239="","Missing ObjectiveLabel; ","")&amp;IF(O239="","Missing PrimarySkill; ",IF(OR(O239&lt;&gt;LOWER(O239),ISNUMBER(SEARCH(" ",O239))),"PrimarySkill must be lowercase with no spaces; ",""))&amp;IF(AND(OR(B239="repair",B239="bridge"),P239=""),"Repair/Bridge item needs RepairSkill; ","")&amp;IF(AND(OR(B239="repair",B239="bridge"),Q239=""),"Repair/Bridge item needs CommonError; ","")&amp;IF(R239="","ConceptCluster recommended; ","")&amp;IF(AND(U239&lt;&gt;"",V239=""),"ImageAccessibilityNote required when ImageFile is used; ","")&amp;IF(AND(U239&lt;&gt;"",NOT(OR(RIGHT(LOWER(U239),5)=".webp",RIGHT(LOWER(U239),4)=".png",RIGHT(LOWER(U239),4)=".jpg",RIGHT(LOWER(U239),5)=".jpeg"))),"Invalid image extension; ","")&amp;IF(W239="","Missing BossEligible; ",IF(ISNA(MATCH(W239,Lists!$E$2:$E$3,0)),"BossEligible must be Yes or No; ",""))&amp;IF(X239&lt;&gt;"Yes","Correct answer has not been verified; ","")&amp;IF(AA239&lt;&gt;"OK",AA239&amp;"; ","")&amp;IF(AB239&lt;&gt;"OK",AB239&amp;"; ","")&amp;IF(Z239&lt;&gt;"OK",Z239&amp;"; ","")&amp;IF(AND(OR(B239="easyBoss",B239="mediumBoss",B239="finalBoss",B239="legendaryBoss"),W239&lt;&gt;"Yes"),"Boss-pool item should be BossEligible = Yes; ","")))</f>
        <v/>
      </c>
      <c r="AE239" s="11" t="str">
        <f t="shared" si="15"/>
        <v/>
      </c>
    </row>
    <row r="240" spans="1:31" ht="45" customHeight="1">
      <c r="A240" s="15"/>
      <c r="B240" s="15"/>
      <c r="C240" s="15"/>
      <c r="D240" s="12"/>
      <c r="E240" s="12"/>
      <c r="F240" s="12"/>
      <c r="G240" s="12"/>
      <c r="H240" s="12"/>
      <c r="I240" s="15"/>
      <c r="J240" s="12"/>
      <c r="K240" s="12"/>
      <c r="L240" s="12"/>
      <c r="M240" s="12"/>
      <c r="N240" s="12"/>
      <c r="O240" s="13"/>
      <c r="P240" s="13"/>
      <c r="Q240" s="13"/>
      <c r="R240" s="13"/>
      <c r="S240" s="13"/>
      <c r="T240" s="13"/>
      <c r="U240" s="14"/>
      <c r="V240" s="14"/>
      <c r="W240" s="16"/>
      <c r="X240" s="16"/>
      <c r="Y240" s="14"/>
      <c r="Z240" s="17" t="str">
        <f t="shared" si="12"/>
        <v/>
      </c>
      <c r="AA240" s="17" t="str">
        <f t="shared" si="13"/>
        <v/>
      </c>
      <c r="AB240" s="17" t="str">
        <f t="shared" si="14"/>
        <v/>
      </c>
      <c r="AC240" s="17" t="str">
        <f>IF(COUNTA(A240:Y240)=0,"",IF(OR(A240="",B240="",C240="",D240="",E240="",F240="",G240="",H240="",I240="",J240="",K240="",L240="",M240="",N240="",O240="",W240="",X240="",COUNTIF($A$2:$A$301,A240)&gt;1,COUNTIF($D$2:$D$301,D240)&gt;1,ISNA(MATCH(B240,Lists!$A$2:$A$12,0)),ISNA(MATCH(C240,Lists!$B$2:$B$9,0)),ISNA(MATCH(I240,Lists!$C$2:$C$5,0)),ISNA(MATCH(L240,Lists!$D$2:$D$10,0)),ISNA(MATCH(W240,Lists!$E$2:$E$3,0)),X240&lt;&gt;"Yes",K240&lt;&gt;LOWER(K240),ISNUMBER(SEARCH(" ",K240)),O240&lt;&gt;LOWER(O240),ISNUMBER(SEARCH(" ",O240)),AND(OR(B240="repair",B240="bridge"),P240=""),AND(OR(B240="repair",B240="bridge"),Q240=""),AND(U240&lt;&gt;"",V240=""),AND(U240&lt;&gt;"",NOT(OR(RIGHT(LOWER(U240),5)=".webp",RIGHT(LOWER(U240),4)=".png",RIGHT(LOWER(U240),4)=".jpg",RIGHT(LOWER(U240),5)=".jpeg")))),"Needs Fix",IF(OR(LEN(J240)&lt;40,Z240&lt;&gt;"OK",AB240&lt;&gt;"OK",R240="",AND(OR(B240="easyBoss",B240="mediumBoss",B240="finalBoss",B240="legendaryBoss"),W240&lt;&gt;"Yes")),"Warning","Ready")))</f>
        <v/>
      </c>
      <c r="AD240" s="11" t="str">
        <f>IF(AC240="","",IF(AC240="Ready","Ready",IF(A240="","Missing QuestionID; ","")&amp;IF(B240="","Missing Pool; ",IF(ISNA(MATCH(B240,Lists!$A$2:$A$12,0)),"Invalid Pool; ",""))&amp;IF(C240="","Missing Difficulty; ",IF(ISNA(MATCH(C240,Lists!$B$2:$B$9,0)),"Invalid Difficulty; ",""))&amp;IF(D240="","Missing QuestionText; ","")&amp;IF(E240="","Missing OptionA; ","")&amp;IF(F240="","Missing OptionB; ","")&amp;IF(G240="","Missing OptionC; ","")&amp;IF(H240="","Missing OptionD; ","")&amp;IF(I240="","Missing CorrectAnswer; ",IF(ISNA(MATCH(I240,Lists!$C$2:$C$5,0)),"CorrectAnswer must be A, B, C, or D; ",""))&amp;IF(J240="","Missing Feedback; ",IF(LEN(J240)&lt;40,"Feedback may be too short; ",""))&amp;IF(K240="","Missing Tag; ",IF(OR(K240&lt;&gt;LOWER(K240),ISNUMBER(SEARCH(" ",K240))),"Tag must be lowercase with no spaces; ",""))&amp;IF(L240="","Missing Type; ",IF(ISNA(MATCH(L240,Lists!$D$2:$D$10,0)),"Invalid Type; ",""))&amp;IF(M240="","Missing Objective; ","")&amp;IF(N240="","Missing ObjectiveLabel; ","")&amp;IF(O240="","Missing PrimarySkill; ",IF(OR(O240&lt;&gt;LOWER(O240),ISNUMBER(SEARCH(" ",O240))),"PrimarySkill must be lowercase with no spaces; ",""))&amp;IF(AND(OR(B240="repair",B240="bridge"),P240=""),"Repair/Bridge item needs RepairSkill; ","")&amp;IF(AND(OR(B240="repair",B240="bridge"),Q240=""),"Repair/Bridge item needs CommonError; ","")&amp;IF(R240="","ConceptCluster recommended; ","")&amp;IF(AND(U240&lt;&gt;"",V240=""),"ImageAccessibilityNote required when ImageFile is used; ","")&amp;IF(AND(U240&lt;&gt;"",NOT(OR(RIGHT(LOWER(U240),5)=".webp",RIGHT(LOWER(U240),4)=".png",RIGHT(LOWER(U240),4)=".jpg",RIGHT(LOWER(U240),5)=".jpeg"))),"Invalid image extension; ","")&amp;IF(W240="","Missing BossEligible; ",IF(ISNA(MATCH(W240,Lists!$E$2:$E$3,0)),"BossEligible must be Yes or No; ",""))&amp;IF(X240&lt;&gt;"Yes","Correct answer has not been verified; ","")&amp;IF(AA240&lt;&gt;"OK",AA240&amp;"; ","")&amp;IF(AB240&lt;&gt;"OK",AB240&amp;"; ","")&amp;IF(Z240&lt;&gt;"OK",Z240&amp;"; ","")&amp;IF(AND(OR(B240="easyBoss",B240="mediumBoss",B240="finalBoss",B240="legendaryBoss"),W240&lt;&gt;"Yes"),"Boss-pool item should be BossEligible = Yes; ","")))</f>
        <v/>
      </c>
      <c r="AE240" s="11" t="str">
        <f t="shared" si="15"/>
        <v/>
      </c>
    </row>
    <row r="241" spans="1:31" ht="45" customHeight="1">
      <c r="A241" s="15"/>
      <c r="B241" s="15"/>
      <c r="C241" s="15"/>
      <c r="D241" s="12"/>
      <c r="E241" s="12"/>
      <c r="F241" s="12"/>
      <c r="G241" s="12"/>
      <c r="H241" s="12"/>
      <c r="I241" s="15"/>
      <c r="J241" s="12"/>
      <c r="K241" s="12"/>
      <c r="L241" s="12"/>
      <c r="M241" s="12"/>
      <c r="N241" s="12"/>
      <c r="O241" s="13"/>
      <c r="P241" s="13"/>
      <c r="Q241" s="13"/>
      <c r="R241" s="13"/>
      <c r="S241" s="13"/>
      <c r="T241" s="13"/>
      <c r="U241" s="14"/>
      <c r="V241" s="14"/>
      <c r="W241" s="16"/>
      <c r="X241" s="16"/>
      <c r="Y241" s="14"/>
      <c r="Z241" s="17" t="str">
        <f t="shared" si="12"/>
        <v/>
      </c>
      <c r="AA241" s="17" t="str">
        <f t="shared" si="13"/>
        <v/>
      </c>
      <c r="AB241" s="17" t="str">
        <f t="shared" si="14"/>
        <v/>
      </c>
      <c r="AC241" s="17" t="str">
        <f>IF(COUNTA(A241:Y241)=0,"",IF(OR(A241="",B241="",C241="",D241="",E241="",F241="",G241="",H241="",I241="",J241="",K241="",L241="",M241="",N241="",O241="",W241="",X241="",COUNTIF($A$2:$A$301,A241)&gt;1,COUNTIF($D$2:$D$301,D241)&gt;1,ISNA(MATCH(B241,Lists!$A$2:$A$12,0)),ISNA(MATCH(C241,Lists!$B$2:$B$9,0)),ISNA(MATCH(I241,Lists!$C$2:$C$5,0)),ISNA(MATCH(L241,Lists!$D$2:$D$10,0)),ISNA(MATCH(W241,Lists!$E$2:$E$3,0)),X241&lt;&gt;"Yes",K241&lt;&gt;LOWER(K241),ISNUMBER(SEARCH(" ",K241)),O241&lt;&gt;LOWER(O241),ISNUMBER(SEARCH(" ",O241)),AND(OR(B241="repair",B241="bridge"),P241=""),AND(OR(B241="repair",B241="bridge"),Q241=""),AND(U241&lt;&gt;"",V241=""),AND(U241&lt;&gt;"",NOT(OR(RIGHT(LOWER(U241),5)=".webp",RIGHT(LOWER(U241),4)=".png",RIGHT(LOWER(U241),4)=".jpg",RIGHT(LOWER(U241),5)=".jpeg")))),"Needs Fix",IF(OR(LEN(J241)&lt;40,Z241&lt;&gt;"OK",AB241&lt;&gt;"OK",R241="",AND(OR(B241="easyBoss",B241="mediumBoss",B241="finalBoss",B241="legendaryBoss"),W241&lt;&gt;"Yes")),"Warning","Ready")))</f>
        <v/>
      </c>
      <c r="AD241" s="11" t="str">
        <f>IF(AC241="","",IF(AC241="Ready","Ready",IF(A241="","Missing QuestionID; ","")&amp;IF(B241="","Missing Pool; ",IF(ISNA(MATCH(B241,Lists!$A$2:$A$12,0)),"Invalid Pool; ",""))&amp;IF(C241="","Missing Difficulty; ",IF(ISNA(MATCH(C241,Lists!$B$2:$B$9,0)),"Invalid Difficulty; ",""))&amp;IF(D241="","Missing QuestionText; ","")&amp;IF(E241="","Missing OptionA; ","")&amp;IF(F241="","Missing OptionB; ","")&amp;IF(G241="","Missing OptionC; ","")&amp;IF(H241="","Missing OptionD; ","")&amp;IF(I241="","Missing CorrectAnswer; ",IF(ISNA(MATCH(I241,Lists!$C$2:$C$5,0)),"CorrectAnswer must be A, B, C, or D; ",""))&amp;IF(J241="","Missing Feedback; ",IF(LEN(J241)&lt;40,"Feedback may be too short; ",""))&amp;IF(K241="","Missing Tag; ",IF(OR(K241&lt;&gt;LOWER(K241),ISNUMBER(SEARCH(" ",K241))),"Tag must be lowercase with no spaces; ",""))&amp;IF(L241="","Missing Type; ",IF(ISNA(MATCH(L241,Lists!$D$2:$D$10,0)),"Invalid Type; ",""))&amp;IF(M241="","Missing Objective; ","")&amp;IF(N241="","Missing ObjectiveLabel; ","")&amp;IF(O241="","Missing PrimarySkill; ",IF(OR(O241&lt;&gt;LOWER(O241),ISNUMBER(SEARCH(" ",O241))),"PrimarySkill must be lowercase with no spaces; ",""))&amp;IF(AND(OR(B241="repair",B241="bridge"),P241=""),"Repair/Bridge item needs RepairSkill; ","")&amp;IF(AND(OR(B241="repair",B241="bridge"),Q241=""),"Repair/Bridge item needs CommonError; ","")&amp;IF(R241="","ConceptCluster recommended; ","")&amp;IF(AND(U241&lt;&gt;"",V241=""),"ImageAccessibilityNote required when ImageFile is used; ","")&amp;IF(AND(U241&lt;&gt;"",NOT(OR(RIGHT(LOWER(U241),5)=".webp",RIGHT(LOWER(U241),4)=".png",RIGHT(LOWER(U241),4)=".jpg",RIGHT(LOWER(U241),5)=".jpeg"))),"Invalid image extension; ","")&amp;IF(W241="","Missing BossEligible; ",IF(ISNA(MATCH(W241,Lists!$E$2:$E$3,0)),"BossEligible must be Yes or No; ",""))&amp;IF(X241&lt;&gt;"Yes","Correct answer has not been verified; ","")&amp;IF(AA241&lt;&gt;"OK",AA241&amp;"; ","")&amp;IF(AB241&lt;&gt;"OK",AB241&amp;"; ","")&amp;IF(Z241&lt;&gt;"OK",Z241&amp;"; ","")&amp;IF(AND(OR(B241="easyBoss",B241="mediumBoss",B241="finalBoss",B241="legendaryBoss"),W241&lt;&gt;"Yes"),"Boss-pool item should be BossEligible = Yes; ","")))</f>
        <v/>
      </c>
      <c r="AE241" s="11" t="str">
        <f t="shared" si="15"/>
        <v/>
      </c>
    </row>
    <row r="242" spans="1:31" ht="45" customHeight="1">
      <c r="A242" s="15"/>
      <c r="B242" s="15"/>
      <c r="C242" s="15"/>
      <c r="D242" s="12"/>
      <c r="E242" s="12"/>
      <c r="F242" s="12"/>
      <c r="G242" s="12"/>
      <c r="H242" s="12"/>
      <c r="I242" s="15"/>
      <c r="J242" s="12"/>
      <c r="K242" s="12"/>
      <c r="L242" s="12"/>
      <c r="M242" s="12"/>
      <c r="N242" s="12"/>
      <c r="O242" s="13"/>
      <c r="P242" s="13"/>
      <c r="Q242" s="13"/>
      <c r="R242" s="13"/>
      <c r="S242" s="13"/>
      <c r="T242" s="13"/>
      <c r="U242" s="14"/>
      <c r="V242" s="14"/>
      <c r="W242" s="16"/>
      <c r="X242" s="16"/>
      <c r="Y242" s="14"/>
      <c r="Z242" s="17" t="str">
        <f t="shared" si="12"/>
        <v/>
      </c>
      <c r="AA242" s="17" t="str">
        <f t="shared" si="13"/>
        <v/>
      </c>
      <c r="AB242" s="17" t="str">
        <f t="shared" si="14"/>
        <v/>
      </c>
      <c r="AC242" s="17" t="str">
        <f>IF(COUNTA(A242:Y242)=0,"",IF(OR(A242="",B242="",C242="",D242="",E242="",F242="",G242="",H242="",I242="",J242="",K242="",L242="",M242="",N242="",O242="",W242="",X242="",COUNTIF($A$2:$A$301,A242)&gt;1,COUNTIF($D$2:$D$301,D242)&gt;1,ISNA(MATCH(B242,Lists!$A$2:$A$12,0)),ISNA(MATCH(C242,Lists!$B$2:$B$9,0)),ISNA(MATCH(I242,Lists!$C$2:$C$5,0)),ISNA(MATCH(L242,Lists!$D$2:$D$10,0)),ISNA(MATCH(W242,Lists!$E$2:$E$3,0)),X242&lt;&gt;"Yes",K242&lt;&gt;LOWER(K242),ISNUMBER(SEARCH(" ",K242)),O242&lt;&gt;LOWER(O242),ISNUMBER(SEARCH(" ",O242)),AND(OR(B242="repair",B242="bridge"),P242=""),AND(OR(B242="repair",B242="bridge"),Q242=""),AND(U242&lt;&gt;"",V242=""),AND(U242&lt;&gt;"",NOT(OR(RIGHT(LOWER(U242),5)=".webp",RIGHT(LOWER(U242),4)=".png",RIGHT(LOWER(U242),4)=".jpg",RIGHT(LOWER(U242),5)=".jpeg")))),"Needs Fix",IF(OR(LEN(J242)&lt;40,Z242&lt;&gt;"OK",AB242&lt;&gt;"OK",R242="",AND(OR(B242="easyBoss",B242="mediumBoss",B242="finalBoss",B242="legendaryBoss"),W242&lt;&gt;"Yes")),"Warning","Ready")))</f>
        <v/>
      </c>
      <c r="AD242" s="11" t="str">
        <f>IF(AC242="","",IF(AC242="Ready","Ready",IF(A242="","Missing QuestionID; ","")&amp;IF(B242="","Missing Pool; ",IF(ISNA(MATCH(B242,Lists!$A$2:$A$12,0)),"Invalid Pool; ",""))&amp;IF(C242="","Missing Difficulty; ",IF(ISNA(MATCH(C242,Lists!$B$2:$B$9,0)),"Invalid Difficulty; ",""))&amp;IF(D242="","Missing QuestionText; ","")&amp;IF(E242="","Missing OptionA; ","")&amp;IF(F242="","Missing OptionB; ","")&amp;IF(G242="","Missing OptionC; ","")&amp;IF(H242="","Missing OptionD; ","")&amp;IF(I242="","Missing CorrectAnswer; ",IF(ISNA(MATCH(I242,Lists!$C$2:$C$5,0)),"CorrectAnswer must be A, B, C, or D; ",""))&amp;IF(J242="","Missing Feedback; ",IF(LEN(J242)&lt;40,"Feedback may be too short; ",""))&amp;IF(K242="","Missing Tag; ",IF(OR(K242&lt;&gt;LOWER(K242),ISNUMBER(SEARCH(" ",K242))),"Tag must be lowercase with no spaces; ",""))&amp;IF(L242="","Missing Type; ",IF(ISNA(MATCH(L242,Lists!$D$2:$D$10,0)),"Invalid Type; ",""))&amp;IF(M242="","Missing Objective; ","")&amp;IF(N242="","Missing ObjectiveLabel; ","")&amp;IF(O242="","Missing PrimarySkill; ",IF(OR(O242&lt;&gt;LOWER(O242),ISNUMBER(SEARCH(" ",O242))),"PrimarySkill must be lowercase with no spaces; ",""))&amp;IF(AND(OR(B242="repair",B242="bridge"),P242=""),"Repair/Bridge item needs RepairSkill; ","")&amp;IF(AND(OR(B242="repair",B242="bridge"),Q242=""),"Repair/Bridge item needs CommonError; ","")&amp;IF(R242="","ConceptCluster recommended; ","")&amp;IF(AND(U242&lt;&gt;"",V242=""),"ImageAccessibilityNote required when ImageFile is used; ","")&amp;IF(AND(U242&lt;&gt;"",NOT(OR(RIGHT(LOWER(U242),5)=".webp",RIGHT(LOWER(U242),4)=".png",RIGHT(LOWER(U242),4)=".jpg",RIGHT(LOWER(U242),5)=".jpeg"))),"Invalid image extension; ","")&amp;IF(W242="","Missing BossEligible; ",IF(ISNA(MATCH(W242,Lists!$E$2:$E$3,0)),"BossEligible must be Yes or No; ",""))&amp;IF(X242&lt;&gt;"Yes","Correct answer has not been verified; ","")&amp;IF(AA242&lt;&gt;"OK",AA242&amp;"; ","")&amp;IF(AB242&lt;&gt;"OK",AB242&amp;"; ","")&amp;IF(Z242&lt;&gt;"OK",Z242&amp;"; ","")&amp;IF(AND(OR(B242="easyBoss",B242="mediumBoss",B242="finalBoss",B242="legendaryBoss"),W242&lt;&gt;"Yes"),"Boss-pool item should be BossEligible = Yes; ","")))</f>
        <v/>
      </c>
      <c r="AE242" s="11" t="str">
        <f t="shared" si="15"/>
        <v/>
      </c>
    </row>
    <row r="243" spans="1:31" ht="45" customHeight="1">
      <c r="A243" s="15"/>
      <c r="B243" s="15"/>
      <c r="C243" s="15"/>
      <c r="D243" s="12"/>
      <c r="E243" s="12"/>
      <c r="F243" s="12"/>
      <c r="G243" s="12"/>
      <c r="H243" s="12"/>
      <c r="I243" s="15"/>
      <c r="J243" s="12"/>
      <c r="K243" s="12"/>
      <c r="L243" s="12"/>
      <c r="M243" s="12"/>
      <c r="N243" s="12"/>
      <c r="O243" s="13"/>
      <c r="P243" s="13"/>
      <c r="Q243" s="13"/>
      <c r="R243" s="13"/>
      <c r="S243" s="13"/>
      <c r="T243" s="13"/>
      <c r="U243" s="14"/>
      <c r="V243" s="14"/>
      <c r="W243" s="16"/>
      <c r="X243" s="16"/>
      <c r="Y243" s="14"/>
      <c r="Z243" s="17" t="str">
        <f t="shared" si="12"/>
        <v/>
      </c>
      <c r="AA243" s="17" t="str">
        <f t="shared" si="13"/>
        <v/>
      </c>
      <c r="AB243" s="17" t="str">
        <f t="shared" si="14"/>
        <v/>
      </c>
      <c r="AC243" s="17" t="str">
        <f>IF(COUNTA(A243:Y243)=0,"",IF(OR(A243="",B243="",C243="",D243="",E243="",F243="",G243="",H243="",I243="",J243="",K243="",L243="",M243="",N243="",O243="",W243="",X243="",COUNTIF($A$2:$A$301,A243)&gt;1,COUNTIF($D$2:$D$301,D243)&gt;1,ISNA(MATCH(B243,Lists!$A$2:$A$12,0)),ISNA(MATCH(C243,Lists!$B$2:$B$9,0)),ISNA(MATCH(I243,Lists!$C$2:$C$5,0)),ISNA(MATCH(L243,Lists!$D$2:$D$10,0)),ISNA(MATCH(W243,Lists!$E$2:$E$3,0)),X243&lt;&gt;"Yes",K243&lt;&gt;LOWER(K243),ISNUMBER(SEARCH(" ",K243)),O243&lt;&gt;LOWER(O243),ISNUMBER(SEARCH(" ",O243)),AND(OR(B243="repair",B243="bridge"),P243=""),AND(OR(B243="repair",B243="bridge"),Q243=""),AND(U243&lt;&gt;"",V243=""),AND(U243&lt;&gt;"",NOT(OR(RIGHT(LOWER(U243),5)=".webp",RIGHT(LOWER(U243),4)=".png",RIGHT(LOWER(U243),4)=".jpg",RIGHT(LOWER(U243),5)=".jpeg")))),"Needs Fix",IF(OR(LEN(J243)&lt;40,Z243&lt;&gt;"OK",AB243&lt;&gt;"OK",R243="",AND(OR(B243="easyBoss",B243="mediumBoss",B243="finalBoss",B243="legendaryBoss"),W243&lt;&gt;"Yes")),"Warning","Ready")))</f>
        <v/>
      </c>
      <c r="AD243" s="11" t="str">
        <f>IF(AC243="","",IF(AC243="Ready","Ready",IF(A243="","Missing QuestionID; ","")&amp;IF(B243="","Missing Pool; ",IF(ISNA(MATCH(B243,Lists!$A$2:$A$12,0)),"Invalid Pool; ",""))&amp;IF(C243="","Missing Difficulty; ",IF(ISNA(MATCH(C243,Lists!$B$2:$B$9,0)),"Invalid Difficulty; ",""))&amp;IF(D243="","Missing QuestionText; ","")&amp;IF(E243="","Missing OptionA; ","")&amp;IF(F243="","Missing OptionB; ","")&amp;IF(G243="","Missing OptionC; ","")&amp;IF(H243="","Missing OptionD; ","")&amp;IF(I243="","Missing CorrectAnswer; ",IF(ISNA(MATCH(I243,Lists!$C$2:$C$5,0)),"CorrectAnswer must be A, B, C, or D; ",""))&amp;IF(J243="","Missing Feedback; ",IF(LEN(J243)&lt;40,"Feedback may be too short; ",""))&amp;IF(K243="","Missing Tag; ",IF(OR(K243&lt;&gt;LOWER(K243),ISNUMBER(SEARCH(" ",K243))),"Tag must be lowercase with no spaces; ",""))&amp;IF(L243="","Missing Type; ",IF(ISNA(MATCH(L243,Lists!$D$2:$D$10,0)),"Invalid Type; ",""))&amp;IF(M243="","Missing Objective; ","")&amp;IF(N243="","Missing ObjectiveLabel; ","")&amp;IF(O243="","Missing PrimarySkill; ",IF(OR(O243&lt;&gt;LOWER(O243),ISNUMBER(SEARCH(" ",O243))),"PrimarySkill must be lowercase with no spaces; ",""))&amp;IF(AND(OR(B243="repair",B243="bridge"),P243=""),"Repair/Bridge item needs RepairSkill; ","")&amp;IF(AND(OR(B243="repair",B243="bridge"),Q243=""),"Repair/Bridge item needs CommonError; ","")&amp;IF(R243="","ConceptCluster recommended; ","")&amp;IF(AND(U243&lt;&gt;"",V243=""),"ImageAccessibilityNote required when ImageFile is used; ","")&amp;IF(AND(U243&lt;&gt;"",NOT(OR(RIGHT(LOWER(U243),5)=".webp",RIGHT(LOWER(U243),4)=".png",RIGHT(LOWER(U243),4)=".jpg",RIGHT(LOWER(U243),5)=".jpeg"))),"Invalid image extension; ","")&amp;IF(W243="","Missing BossEligible; ",IF(ISNA(MATCH(W243,Lists!$E$2:$E$3,0)),"BossEligible must be Yes or No; ",""))&amp;IF(X243&lt;&gt;"Yes","Correct answer has not been verified; ","")&amp;IF(AA243&lt;&gt;"OK",AA243&amp;"; ","")&amp;IF(AB243&lt;&gt;"OK",AB243&amp;"; ","")&amp;IF(Z243&lt;&gt;"OK",Z243&amp;"; ","")&amp;IF(AND(OR(B243="easyBoss",B243="mediumBoss",B243="finalBoss",B243="legendaryBoss"),W243&lt;&gt;"Yes"),"Boss-pool item should be BossEligible = Yes; ","")))</f>
        <v/>
      </c>
      <c r="AE243" s="11" t="str">
        <f t="shared" si="15"/>
        <v/>
      </c>
    </row>
    <row r="244" spans="1:31" ht="45" customHeight="1">
      <c r="A244" s="15"/>
      <c r="B244" s="15"/>
      <c r="C244" s="15"/>
      <c r="D244" s="12"/>
      <c r="E244" s="12"/>
      <c r="F244" s="12"/>
      <c r="G244" s="12"/>
      <c r="H244" s="12"/>
      <c r="I244" s="15"/>
      <c r="J244" s="12"/>
      <c r="K244" s="12"/>
      <c r="L244" s="12"/>
      <c r="M244" s="12"/>
      <c r="N244" s="12"/>
      <c r="O244" s="13"/>
      <c r="P244" s="13"/>
      <c r="Q244" s="13"/>
      <c r="R244" s="13"/>
      <c r="S244" s="13"/>
      <c r="T244" s="13"/>
      <c r="U244" s="14"/>
      <c r="V244" s="14"/>
      <c r="W244" s="16"/>
      <c r="X244" s="16"/>
      <c r="Y244" s="14"/>
      <c r="Z244" s="17" t="str">
        <f t="shared" si="12"/>
        <v/>
      </c>
      <c r="AA244" s="17" t="str">
        <f t="shared" si="13"/>
        <v/>
      </c>
      <c r="AB244" s="17" t="str">
        <f t="shared" si="14"/>
        <v/>
      </c>
      <c r="AC244" s="17" t="str">
        <f>IF(COUNTA(A244:Y244)=0,"",IF(OR(A244="",B244="",C244="",D244="",E244="",F244="",G244="",H244="",I244="",J244="",K244="",L244="",M244="",N244="",O244="",W244="",X244="",COUNTIF($A$2:$A$301,A244)&gt;1,COUNTIF($D$2:$D$301,D244)&gt;1,ISNA(MATCH(B244,Lists!$A$2:$A$12,0)),ISNA(MATCH(C244,Lists!$B$2:$B$9,0)),ISNA(MATCH(I244,Lists!$C$2:$C$5,0)),ISNA(MATCH(L244,Lists!$D$2:$D$10,0)),ISNA(MATCH(W244,Lists!$E$2:$E$3,0)),X244&lt;&gt;"Yes",K244&lt;&gt;LOWER(K244),ISNUMBER(SEARCH(" ",K244)),O244&lt;&gt;LOWER(O244),ISNUMBER(SEARCH(" ",O244)),AND(OR(B244="repair",B244="bridge"),P244=""),AND(OR(B244="repair",B244="bridge"),Q244=""),AND(U244&lt;&gt;"",V244=""),AND(U244&lt;&gt;"",NOT(OR(RIGHT(LOWER(U244),5)=".webp",RIGHT(LOWER(U244),4)=".png",RIGHT(LOWER(U244),4)=".jpg",RIGHT(LOWER(U244),5)=".jpeg")))),"Needs Fix",IF(OR(LEN(J244)&lt;40,Z244&lt;&gt;"OK",AB244&lt;&gt;"OK",R244="",AND(OR(B244="easyBoss",B244="mediumBoss",B244="finalBoss",B244="legendaryBoss"),W244&lt;&gt;"Yes")),"Warning","Ready")))</f>
        <v/>
      </c>
      <c r="AD244" s="11" t="str">
        <f>IF(AC244="","",IF(AC244="Ready","Ready",IF(A244="","Missing QuestionID; ","")&amp;IF(B244="","Missing Pool; ",IF(ISNA(MATCH(B244,Lists!$A$2:$A$12,0)),"Invalid Pool; ",""))&amp;IF(C244="","Missing Difficulty; ",IF(ISNA(MATCH(C244,Lists!$B$2:$B$9,0)),"Invalid Difficulty; ",""))&amp;IF(D244="","Missing QuestionText; ","")&amp;IF(E244="","Missing OptionA; ","")&amp;IF(F244="","Missing OptionB; ","")&amp;IF(G244="","Missing OptionC; ","")&amp;IF(H244="","Missing OptionD; ","")&amp;IF(I244="","Missing CorrectAnswer; ",IF(ISNA(MATCH(I244,Lists!$C$2:$C$5,0)),"CorrectAnswer must be A, B, C, or D; ",""))&amp;IF(J244="","Missing Feedback; ",IF(LEN(J244)&lt;40,"Feedback may be too short; ",""))&amp;IF(K244="","Missing Tag; ",IF(OR(K244&lt;&gt;LOWER(K244),ISNUMBER(SEARCH(" ",K244))),"Tag must be lowercase with no spaces; ",""))&amp;IF(L244="","Missing Type; ",IF(ISNA(MATCH(L244,Lists!$D$2:$D$10,0)),"Invalid Type; ",""))&amp;IF(M244="","Missing Objective; ","")&amp;IF(N244="","Missing ObjectiveLabel; ","")&amp;IF(O244="","Missing PrimarySkill; ",IF(OR(O244&lt;&gt;LOWER(O244),ISNUMBER(SEARCH(" ",O244))),"PrimarySkill must be lowercase with no spaces; ",""))&amp;IF(AND(OR(B244="repair",B244="bridge"),P244=""),"Repair/Bridge item needs RepairSkill; ","")&amp;IF(AND(OR(B244="repair",B244="bridge"),Q244=""),"Repair/Bridge item needs CommonError; ","")&amp;IF(R244="","ConceptCluster recommended; ","")&amp;IF(AND(U244&lt;&gt;"",V244=""),"ImageAccessibilityNote required when ImageFile is used; ","")&amp;IF(AND(U244&lt;&gt;"",NOT(OR(RIGHT(LOWER(U244),5)=".webp",RIGHT(LOWER(U244),4)=".png",RIGHT(LOWER(U244),4)=".jpg",RIGHT(LOWER(U244),5)=".jpeg"))),"Invalid image extension; ","")&amp;IF(W244="","Missing BossEligible; ",IF(ISNA(MATCH(W244,Lists!$E$2:$E$3,0)),"BossEligible must be Yes or No; ",""))&amp;IF(X244&lt;&gt;"Yes","Correct answer has not been verified; ","")&amp;IF(AA244&lt;&gt;"OK",AA244&amp;"; ","")&amp;IF(AB244&lt;&gt;"OK",AB244&amp;"; ","")&amp;IF(Z244&lt;&gt;"OK",Z244&amp;"; ","")&amp;IF(AND(OR(B244="easyBoss",B244="mediumBoss",B244="finalBoss",B244="legendaryBoss"),W244&lt;&gt;"Yes"),"Boss-pool item should be BossEligible = Yes; ","")))</f>
        <v/>
      </c>
      <c r="AE244" s="11" t="str">
        <f t="shared" si="15"/>
        <v/>
      </c>
    </row>
    <row r="245" spans="1:31" ht="45" customHeight="1">
      <c r="A245" s="15"/>
      <c r="B245" s="15"/>
      <c r="C245" s="15"/>
      <c r="D245" s="12"/>
      <c r="E245" s="12"/>
      <c r="F245" s="12"/>
      <c r="G245" s="12"/>
      <c r="H245" s="12"/>
      <c r="I245" s="15"/>
      <c r="J245" s="12"/>
      <c r="K245" s="12"/>
      <c r="L245" s="12"/>
      <c r="M245" s="12"/>
      <c r="N245" s="12"/>
      <c r="O245" s="13"/>
      <c r="P245" s="13"/>
      <c r="Q245" s="13"/>
      <c r="R245" s="13"/>
      <c r="S245" s="13"/>
      <c r="T245" s="13"/>
      <c r="U245" s="14"/>
      <c r="V245" s="14"/>
      <c r="W245" s="16"/>
      <c r="X245" s="16"/>
      <c r="Y245" s="14"/>
      <c r="Z245" s="17" t="str">
        <f t="shared" si="12"/>
        <v/>
      </c>
      <c r="AA245" s="17" t="str">
        <f t="shared" si="13"/>
        <v/>
      </c>
      <c r="AB245" s="17" t="str">
        <f t="shared" si="14"/>
        <v/>
      </c>
      <c r="AC245" s="17" t="str">
        <f>IF(COUNTA(A245:Y245)=0,"",IF(OR(A245="",B245="",C245="",D245="",E245="",F245="",G245="",H245="",I245="",J245="",K245="",L245="",M245="",N245="",O245="",W245="",X245="",COUNTIF($A$2:$A$301,A245)&gt;1,COUNTIF($D$2:$D$301,D245)&gt;1,ISNA(MATCH(B245,Lists!$A$2:$A$12,0)),ISNA(MATCH(C245,Lists!$B$2:$B$9,0)),ISNA(MATCH(I245,Lists!$C$2:$C$5,0)),ISNA(MATCH(L245,Lists!$D$2:$D$10,0)),ISNA(MATCH(W245,Lists!$E$2:$E$3,0)),X245&lt;&gt;"Yes",K245&lt;&gt;LOWER(K245),ISNUMBER(SEARCH(" ",K245)),O245&lt;&gt;LOWER(O245),ISNUMBER(SEARCH(" ",O245)),AND(OR(B245="repair",B245="bridge"),P245=""),AND(OR(B245="repair",B245="bridge"),Q245=""),AND(U245&lt;&gt;"",V245=""),AND(U245&lt;&gt;"",NOT(OR(RIGHT(LOWER(U245),5)=".webp",RIGHT(LOWER(U245),4)=".png",RIGHT(LOWER(U245),4)=".jpg",RIGHT(LOWER(U245),5)=".jpeg")))),"Needs Fix",IF(OR(LEN(J245)&lt;40,Z245&lt;&gt;"OK",AB245&lt;&gt;"OK",R245="",AND(OR(B245="easyBoss",B245="mediumBoss",B245="finalBoss",B245="legendaryBoss"),W245&lt;&gt;"Yes")),"Warning","Ready")))</f>
        <v/>
      </c>
      <c r="AD245" s="11" t="str">
        <f>IF(AC245="","",IF(AC245="Ready","Ready",IF(A245="","Missing QuestionID; ","")&amp;IF(B245="","Missing Pool; ",IF(ISNA(MATCH(B245,Lists!$A$2:$A$12,0)),"Invalid Pool; ",""))&amp;IF(C245="","Missing Difficulty; ",IF(ISNA(MATCH(C245,Lists!$B$2:$B$9,0)),"Invalid Difficulty; ",""))&amp;IF(D245="","Missing QuestionText; ","")&amp;IF(E245="","Missing OptionA; ","")&amp;IF(F245="","Missing OptionB; ","")&amp;IF(G245="","Missing OptionC; ","")&amp;IF(H245="","Missing OptionD; ","")&amp;IF(I245="","Missing CorrectAnswer; ",IF(ISNA(MATCH(I245,Lists!$C$2:$C$5,0)),"CorrectAnswer must be A, B, C, or D; ",""))&amp;IF(J245="","Missing Feedback; ",IF(LEN(J245)&lt;40,"Feedback may be too short; ",""))&amp;IF(K245="","Missing Tag; ",IF(OR(K245&lt;&gt;LOWER(K245),ISNUMBER(SEARCH(" ",K245))),"Tag must be lowercase with no spaces; ",""))&amp;IF(L245="","Missing Type; ",IF(ISNA(MATCH(L245,Lists!$D$2:$D$10,0)),"Invalid Type; ",""))&amp;IF(M245="","Missing Objective; ","")&amp;IF(N245="","Missing ObjectiveLabel; ","")&amp;IF(O245="","Missing PrimarySkill; ",IF(OR(O245&lt;&gt;LOWER(O245),ISNUMBER(SEARCH(" ",O245))),"PrimarySkill must be lowercase with no spaces; ",""))&amp;IF(AND(OR(B245="repair",B245="bridge"),P245=""),"Repair/Bridge item needs RepairSkill; ","")&amp;IF(AND(OR(B245="repair",B245="bridge"),Q245=""),"Repair/Bridge item needs CommonError; ","")&amp;IF(R245="","ConceptCluster recommended; ","")&amp;IF(AND(U245&lt;&gt;"",V245=""),"ImageAccessibilityNote required when ImageFile is used; ","")&amp;IF(AND(U245&lt;&gt;"",NOT(OR(RIGHT(LOWER(U245),5)=".webp",RIGHT(LOWER(U245),4)=".png",RIGHT(LOWER(U245),4)=".jpg",RIGHT(LOWER(U245),5)=".jpeg"))),"Invalid image extension; ","")&amp;IF(W245="","Missing BossEligible; ",IF(ISNA(MATCH(W245,Lists!$E$2:$E$3,0)),"BossEligible must be Yes or No; ",""))&amp;IF(X245&lt;&gt;"Yes","Correct answer has not been verified; ","")&amp;IF(AA245&lt;&gt;"OK",AA245&amp;"; ","")&amp;IF(AB245&lt;&gt;"OK",AB245&amp;"; ","")&amp;IF(Z245&lt;&gt;"OK",Z245&amp;"; ","")&amp;IF(AND(OR(B245="easyBoss",B245="mediumBoss",B245="finalBoss",B245="legendaryBoss"),W245&lt;&gt;"Yes"),"Boss-pool item should be BossEligible = Yes; ","")))</f>
        <v/>
      </c>
      <c r="AE245" s="11" t="str">
        <f t="shared" si="15"/>
        <v/>
      </c>
    </row>
    <row r="246" spans="1:31" ht="45" customHeight="1">
      <c r="A246" s="15"/>
      <c r="B246" s="15"/>
      <c r="C246" s="15"/>
      <c r="D246" s="12"/>
      <c r="E246" s="12"/>
      <c r="F246" s="12"/>
      <c r="G246" s="12"/>
      <c r="H246" s="12"/>
      <c r="I246" s="15"/>
      <c r="J246" s="12"/>
      <c r="K246" s="12"/>
      <c r="L246" s="12"/>
      <c r="M246" s="12"/>
      <c r="N246" s="12"/>
      <c r="O246" s="13"/>
      <c r="P246" s="13"/>
      <c r="Q246" s="13"/>
      <c r="R246" s="13"/>
      <c r="S246" s="13"/>
      <c r="T246" s="13"/>
      <c r="U246" s="14"/>
      <c r="V246" s="14"/>
      <c r="W246" s="16"/>
      <c r="X246" s="16"/>
      <c r="Y246" s="14"/>
      <c r="Z246" s="17" t="str">
        <f t="shared" si="12"/>
        <v/>
      </c>
      <c r="AA246" s="17" t="str">
        <f t="shared" si="13"/>
        <v/>
      </c>
      <c r="AB246" s="17" t="str">
        <f t="shared" si="14"/>
        <v/>
      </c>
      <c r="AC246" s="17" t="str">
        <f>IF(COUNTA(A246:Y246)=0,"",IF(OR(A246="",B246="",C246="",D246="",E246="",F246="",G246="",H246="",I246="",J246="",K246="",L246="",M246="",N246="",O246="",W246="",X246="",COUNTIF($A$2:$A$301,A246)&gt;1,COUNTIF($D$2:$D$301,D246)&gt;1,ISNA(MATCH(B246,Lists!$A$2:$A$12,0)),ISNA(MATCH(C246,Lists!$B$2:$B$9,0)),ISNA(MATCH(I246,Lists!$C$2:$C$5,0)),ISNA(MATCH(L246,Lists!$D$2:$D$10,0)),ISNA(MATCH(W246,Lists!$E$2:$E$3,0)),X246&lt;&gt;"Yes",K246&lt;&gt;LOWER(K246),ISNUMBER(SEARCH(" ",K246)),O246&lt;&gt;LOWER(O246),ISNUMBER(SEARCH(" ",O246)),AND(OR(B246="repair",B246="bridge"),P246=""),AND(OR(B246="repair",B246="bridge"),Q246=""),AND(U246&lt;&gt;"",V246=""),AND(U246&lt;&gt;"",NOT(OR(RIGHT(LOWER(U246),5)=".webp",RIGHT(LOWER(U246),4)=".png",RIGHT(LOWER(U246),4)=".jpg",RIGHT(LOWER(U246),5)=".jpeg")))),"Needs Fix",IF(OR(LEN(J246)&lt;40,Z246&lt;&gt;"OK",AB246&lt;&gt;"OK",R246="",AND(OR(B246="easyBoss",B246="mediumBoss",B246="finalBoss",B246="legendaryBoss"),W246&lt;&gt;"Yes")),"Warning","Ready")))</f>
        <v/>
      </c>
      <c r="AD246" s="11" t="str">
        <f>IF(AC246="","",IF(AC246="Ready","Ready",IF(A246="","Missing QuestionID; ","")&amp;IF(B246="","Missing Pool; ",IF(ISNA(MATCH(B246,Lists!$A$2:$A$12,0)),"Invalid Pool; ",""))&amp;IF(C246="","Missing Difficulty; ",IF(ISNA(MATCH(C246,Lists!$B$2:$B$9,0)),"Invalid Difficulty; ",""))&amp;IF(D246="","Missing QuestionText; ","")&amp;IF(E246="","Missing OptionA; ","")&amp;IF(F246="","Missing OptionB; ","")&amp;IF(G246="","Missing OptionC; ","")&amp;IF(H246="","Missing OptionD; ","")&amp;IF(I246="","Missing CorrectAnswer; ",IF(ISNA(MATCH(I246,Lists!$C$2:$C$5,0)),"CorrectAnswer must be A, B, C, or D; ",""))&amp;IF(J246="","Missing Feedback; ",IF(LEN(J246)&lt;40,"Feedback may be too short; ",""))&amp;IF(K246="","Missing Tag; ",IF(OR(K246&lt;&gt;LOWER(K246),ISNUMBER(SEARCH(" ",K246))),"Tag must be lowercase with no spaces; ",""))&amp;IF(L246="","Missing Type; ",IF(ISNA(MATCH(L246,Lists!$D$2:$D$10,0)),"Invalid Type; ",""))&amp;IF(M246="","Missing Objective; ","")&amp;IF(N246="","Missing ObjectiveLabel; ","")&amp;IF(O246="","Missing PrimarySkill; ",IF(OR(O246&lt;&gt;LOWER(O246),ISNUMBER(SEARCH(" ",O246))),"PrimarySkill must be lowercase with no spaces; ",""))&amp;IF(AND(OR(B246="repair",B246="bridge"),P246=""),"Repair/Bridge item needs RepairSkill; ","")&amp;IF(AND(OR(B246="repair",B246="bridge"),Q246=""),"Repair/Bridge item needs CommonError; ","")&amp;IF(R246="","ConceptCluster recommended; ","")&amp;IF(AND(U246&lt;&gt;"",V246=""),"ImageAccessibilityNote required when ImageFile is used; ","")&amp;IF(AND(U246&lt;&gt;"",NOT(OR(RIGHT(LOWER(U246),5)=".webp",RIGHT(LOWER(U246),4)=".png",RIGHT(LOWER(U246),4)=".jpg",RIGHT(LOWER(U246),5)=".jpeg"))),"Invalid image extension; ","")&amp;IF(W246="","Missing BossEligible; ",IF(ISNA(MATCH(W246,Lists!$E$2:$E$3,0)),"BossEligible must be Yes or No; ",""))&amp;IF(X246&lt;&gt;"Yes","Correct answer has not been verified; ","")&amp;IF(AA246&lt;&gt;"OK",AA246&amp;"; ","")&amp;IF(AB246&lt;&gt;"OK",AB246&amp;"; ","")&amp;IF(Z246&lt;&gt;"OK",Z246&amp;"; ","")&amp;IF(AND(OR(B246="easyBoss",B246="mediumBoss",B246="finalBoss",B246="legendaryBoss"),W246&lt;&gt;"Yes"),"Boss-pool item should be BossEligible = Yes; ","")))</f>
        <v/>
      </c>
      <c r="AE246" s="11" t="str">
        <f t="shared" si="15"/>
        <v/>
      </c>
    </row>
    <row r="247" spans="1:31" ht="45" customHeight="1">
      <c r="A247" s="15"/>
      <c r="B247" s="15"/>
      <c r="C247" s="15"/>
      <c r="D247" s="12"/>
      <c r="E247" s="12"/>
      <c r="F247" s="12"/>
      <c r="G247" s="12"/>
      <c r="H247" s="12"/>
      <c r="I247" s="15"/>
      <c r="J247" s="12"/>
      <c r="K247" s="12"/>
      <c r="L247" s="12"/>
      <c r="M247" s="12"/>
      <c r="N247" s="12"/>
      <c r="O247" s="13"/>
      <c r="P247" s="13"/>
      <c r="Q247" s="13"/>
      <c r="R247" s="13"/>
      <c r="S247" s="13"/>
      <c r="T247" s="13"/>
      <c r="U247" s="14"/>
      <c r="V247" s="14"/>
      <c r="W247" s="16"/>
      <c r="X247" s="16"/>
      <c r="Y247" s="14"/>
      <c r="Z247" s="17" t="str">
        <f t="shared" si="12"/>
        <v/>
      </c>
      <c r="AA247" s="17" t="str">
        <f t="shared" si="13"/>
        <v/>
      </c>
      <c r="AB247" s="17" t="str">
        <f t="shared" si="14"/>
        <v/>
      </c>
      <c r="AC247" s="17" t="str">
        <f>IF(COUNTA(A247:Y247)=0,"",IF(OR(A247="",B247="",C247="",D247="",E247="",F247="",G247="",H247="",I247="",J247="",K247="",L247="",M247="",N247="",O247="",W247="",X247="",COUNTIF($A$2:$A$301,A247)&gt;1,COUNTIF($D$2:$D$301,D247)&gt;1,ISNA(MATCH(B247,Lists!$A$2:$A$12,0)),ISNA(MATCH(C247,Lists!$B$2:$B$9,0)),ISNA(MATCH(I247,Lists!$C$2:$C$5,0)),ISNA(MATCH(L247,Lists!$D$2:$D$10,0)),ISNA(MATCH(W247,Lists!$E$2:$E$3,0)),X247&lt;&gt;"Yes",K247&lt;&gt;LOWER(K247),ISNUMBER(SEARCH(" ",K247)),O247&lt;&gt;LOWER(O247),ISNUMBER(SEARCH(" ",O247)),AND(OR(B247="repair",B247="bridge"),P247=""),AND(OR(B247="repair",B247="bridge"),Q247=""),AND(U247&lt;&gt;"",V247=""),AND(U247&lt;&gt;"",NOT(OR(RIGHT(LOWER(U247),5)=".webp",RIGHT(LOWER(U247),4)=".png",RIGHT(LOWER(U247),4)=".jpg",RIGHT(LOWER(U247),5)=".jpeg")))),"Needs Fix",IF(OR(LEN(J247)&lt;40,Z247&lt;&gt;"OK",AB247&lt;&gt;"OK",R247="",AND(OR(B247="easyBoss",B247="mediumBoss",B247="finalBoss",B247="legendaryBoss"),W247&lt;&gt;"Yes")),"Warning","Ready")))</f>
        <v/>
      </c>
      <c r="AD247" s="11" t="str">
        <f>IF(AC247="","",IF(AC247="Ready","Ready",IF(A247="","Missing QuestionID; ","")&amp;IF(B247="","Missing Pool; ",IF(ISNA(MATCH(B247,Lists!$A$2:$A$12,0)),"Invalid Pool; ",""))&amp;IF(C247="","Missing Difficulty; ",IF(ISNA(MATCH(C247,Lists!$B$2:$B$9,0)),"Invalid Difficulty; ",""))&amp;IF(D247="","Missing QuestionText; ","")&amp;IF(E247="","Missing OptionA; ","")&amp;IF(F247="","Missing OptionB; ","")&amp;IF(G247="","Missing OptionC; ","")&amp;IF(H247="","Missing OptionD; ","")&amp;IF(I247="","Missing CorrectAnswer; ",IF(ISNA(MATCH(I247,Lists!$C$2:$C$5,0)),"CorrectAnswer must be A, B, C, or D; ",""))&amp;IF(J247="","Missing Feedback; ",IF(LEN(J247)&lt;40,"Feedback may be too short; ",""))&amp;IF(K247="","Missing Tag; ",IF(OR(K247&lt;&gt;LOWER(K247),ISNUMBER(SEARCH(" ",K247))),"Tag must be lowercase with no spaces; ",""))&amp;IF(L247="","Missing Type; ",IF(ISNA(MATCH(L247,Lists!$D$2:$D$10,0)),"Invalid Type; ",""))&amp;IF(M247="","Missing Objective; ","")&amp;IF(N247="","Missing ObjectiveLabel; ","")&amp;IF(O247="","Missing PrimarySkill; ",IF(OR(O247&lt;&gt;LOWER(O247),ISNUMBER(SEARCH(" ",O247))),"PrimarySkill must be lowercase with no spaces; ",""))&amp;IF(AND(OR(B247="repair",B247="bridge"),P247=""),"Repair/Bridge item needs RepairSkill; ","")&amp;IF(AND(OR(B247="repair",B247="bridge"),Q247=""),"Repair/Bridge item needs CommonError; ","")&amp;IF(R247="","ConceptCluster recommended; ","")&amp;IF(AND(U247&lt;&gt;"",V247=""),"ImageAccessibilityNote required when ImageFile is used; ","")&amp;IF(AND(U247&lt;&gt;"",NOT(OR(RIGHT(LOWER(U247),5)=".webp",RIGHT(LOWER(U247),4)=".png",RIGHT(LOWER(U247),4)=".jpg",RIGHT(LOWER(U247),5)=".jpeg"))),"Invalid image extension; ","")&amp;IF(W247="","Missing BossEligible; ",IF(ISNA(MATCH(W247,Lists!$E$2:$E$3,0)),"BossEligible must be Yes or No; ",""))&amp;IF(X247&lt;&gt;"Yes","Correct answer has not been verified; ","")&amp;IF(AA247&lt;&gt;"OK",AA247&amp;"; ","")&amp;IF(AB247&lt;&gt;"OK",AB247&amp;"; ","")&amp;IF(Z247&lt;&gt;"OK",Z247&amp;"; ","")&amp;IF(AND(OR(B247="easyBoss",B247="mediumBoss",B247="finalBoss",B247="legendaryBoss"),W247&lt;&gt;"Yes"),"Boss-pool item should be BossEligible = Yes; ","")))</f>
        <v/>
      </c>
      <c r="AE247" s="11" t="str">
        <f t="shared" si="15"/>
        <v/>
      </c>
    </row>
    <row r="248" spans="1:31" ht="45" customHeight="1">
      <c r="A248" s="15"/>
      <c r="B248" s="15"/>
      <c r="C248" s="15"/>
      <c r="D248" s="12"/>
      <c r="E248" s="12"/>
      <c r="F248" s="12"/>
      <c r="G248" s="12"/>
      <c r="H248" s="12"/>
      <c r="I248" s="15"/>
      <c r="J248" s="12"/>
      <c r="K248" s="12"/>
      <c r="L248" s="12"/>
      <c r="M248" s="12"/>
      <c r="N248" s="12"/>
      <c r="O248" s="13"/>
      <c r="P248" s="13"/>
      <c r="Q248" s="13"/>
      <c r="R248" s="13"/>
      <c r="S248" s="13"/>
      <c r="T248" s="13"/>
      <c r="U248" s="14"/>
      <c r="V248" s="14"/>
      <c r="W248" s="16"/>
      <c r="X248" s="16"/>
      <c r="Y248" s="14"/>
      <c r="Z248" s="17" t="str">
        <f t="shared" si="12"/>
        <v/>
      </c>
      <c r="AA248" s="17" t="str">
        <f t="shared" si="13"/>
        <v/>
      </c>
      <c r="AB248" s="17" t="str">
        <f t="shared" si="14"/>
        <v/>
      </c>
      <c r="AC248" s="17" t="str">
        <f>IF(COUNTA(A248:Y248)=0,"",IF(OR(A248="",B248="",C248="",D248="",E248="",F248="",G248="",H248="",I248="",J248="",K248="",L248="",M248="",N248="",O248="",W248="",X248="",COUNTIF($A$2:$A$301,A248)&gt;1,COUNTIF($D$2:$D$301,D248)&gt;1,ISNA(MATCH(B248,Lists!$A$2:$A$12,0)),ISNA(MATCH(C248,Lists!$B$2:$B$9,0)),ISNA(MATCH(I248,Lists!$C$2:$C$5,0)),ISNA(MATCH(L248,Lists!$D$2:$D$10,0)),ISNA(MATCH(W248,Lists!$E$2:$E$3,0)),X248&lt;&gt;"Yes",K248&lt;&gt;LOWER(K248),ISNUMBER(SEARCH(" ",K248)),O248&lt;&gt;LOWER(O248),ISNUMBER(SEARCH(" ",O248)),AND(OR(B248="repair",B248="bridge"),P248=""),AND(OR(B248="repair",B248="bridge"),Q248=""),AND(U248&lt;&gt;"",V248=""),AND(U248&lt;&gt;"",NOT(OR(RIGHT(LOWER(U248),5)=".webp",RIGHT(LOWER(U248),4)=".png",RIGHT(LOWER(U248),4)=".jpg",RIGHT(LOWER(U248),5)=".jpeg")))),"Needs Fix",IF(OR(LEN(J248)&lt;40,Z248&lt;&gt;"OK",AB248&lt;&gt;"OK",R248="",AND(OR(B248="easyBoss",B248="mediumBoss",B248="finalBoss",B248="legendaryBoss"),W248&lt;&gt;"Yes")),"Warning","Ready")))</f>
        <v/>
      </c>
      <c r="AD248" s="11" t="str">
        <f>IF(AC248="","",IF(AC248="Ready","Ready",IF(A248="","Missing QuestionID; ","")&amp;IF(B248="","Missing Pool; ",IF(ISNA(MATCH(B248,Lists!$A$2:$A$12,0)),"Invalid Pool; ",""))&amp;IF(C248="","Missing Difficulty; ",IF(ISNA(MATCH(C248,Lists!$B$2:$B$9,0)),"Invalid Difficulty; ",""))&amp;IF(D248="","Missing QuestionText; ","")&amp;IF(E248="","Missing OptionA; ","")&amp;IF(F248="","Missing OptionB; ","")&amp;IF(G248="","Missing OptionC; ","")&amp;IF(H248="","Missing OptionD; ","")&amp;IF(I248="","Missing CorrectAnswer; ",IF(ISNA(MATCH(I248,Lists!$C$2:$C$5,0)),"CorrectAnswer must be A, B, C, or D; ",""))&amp;IF(J248="","Missing Feedback; ",IF(LEN(J248)&lt;40,"Feedback may be too short; ",""))&amp;IF(K248="","Missing Tag; ",IF(OR(K248&lt;&gt;LOWER(K248),ISNUMBER(SEARCH(" ",K248))),"Tag must be lowercase with no spaces; ",""))&amp;IF(L248="","Missing Type; ",IF(ISNA(MATCH(L248,Lists!$D$2:$D$10,0)),"Invalid Type; ",""))&amp;IF(M248="","Missing Objective; ","")&amp;IF(N248="","Missing ObjectiveLabel; ","")&amp;IF(O248="","Missing PrimarySkill; ",IF(OR(O248&lt;&gt;LOWER(O248),ISNUMBER(SEARCH(" ",O248))),"PrimarySkill must be lowercase with no spaces; ",""))&amp;IF(AND(OR(B248="repair",B248="bridge"),P248=""),"Repair/Bridge item needs RepairSkill; ","")&amp;IF(AND(OR(B248="repair",B248="bridge"),Q248=""),"Repair/Bridge item needs CommonError; ","")&amp;IF(R248="","ConceptCluster recommended; ","")&amp;IF(AND(U248&lt;&gt;"",V248=""),"ImageAccessibilityNote required when ImageFile is used; ","")&amp;IF(AND(U248&lt;&gt;"",NOT(OR(RIGHT(LOWER(U248),5)=".webp",RIGHT(LOWER(U248),4)=".png",RIGHT(LOWER(U248),4)=".jpg",RIGHT(LOWER(U248),5)=".jpeg"))),"Invalid image extension; ","")&amp;IF(W248="","Missing BossEligible; ",IF(ISNA(MATCH(W248,Lists!$E$2:$E$3,0)),"BossEligible must be Yes or No; ",""))&amp;IF(X248&lt;&gt;"Yes","Correct answer has not been verified; ","")&amp;IF(AA248&lt;&gt;"OK",AA248&amp;"; ","")&amp;IF(AB248&lt;&gt;"OK",AB248&amp;"; ","")&amp;IF(Z248&lt;&gt;"OK",Z248&amp;"; ","")&amp;IF(AND(OR(B248="easyBoss",B248="mediumBoss",B248="finalBoss",B248="legendaryBoss"),W248&lt;&gt;"Yes"),"Boss-pool item should be BossEligible = Yes; ","")))</f>
        <v/>
      </c>
      <c r="AE248" s="11" t="str">
        <f t="shared" si="15"/>
        <v/>
      </c>
    </row>
    <row r="249" spans="1:31" ht="45" customHeight="1">
      <c r="A249" s="15"/>
      <c r="B249" s="15"/>
      <c r="C249" s="15"/>
      <c r="D249" s="12"/>
      <c r="E249" s="12"/>
      <c r="F249" s="12"/>
      <c r="G249" s="12"/>
      <c r="H249" s="12"/>
      <c r="I249" s="15"/>
      <c r="J249" s="12"/>
      <c r="K249" s="12"/>
      <c r="L249" s="12"/>
      <c r="M249" s="12"/>
      <c r="N249" s="12"/>
      <c r="O249" s="13"/>
      <c r="P249" s="13"/>
      <c r="Q249" s="13"/>
      <c r="R249" s="13"/>
      <c r="S249" s="13"/>
      <c r="T249" s="13"/>
      <c r="U249" s="14"/>
      <c r="V249" s="14"/>
      <c r="W249" s="16"/>
      <c r="X249" s="16"/>
      <c r="Y249" s="14"/>
      <c r="Z249" s="17" t="str">
        <f t="shared" si="12"/>
        <v/>
      </c>
      <c r="AA249" s="17" t="str">
        <f t="shared" si="13"/>
        <v/>
      </c>
      <c r="AB249" s="17" t="str">
        <f t="shared" si="14"/>
        <v/>
      </c>
      <c r="AC249" s="17" t="str">
        <f>IF(COUNTA(A249:Y249)=0,"",IF(OR(A249="",B249="",C249="",D249="",E249="",F249="",G249="",H249="",I249="",J249="",K249="",L249="",M249="",N249="",O249="",W249="",X249="",COUNTIF($A$2:$A$301,A249)&gt;1,COUNTIF($D$2:$D$301,D249)&gt;1,ISNA(MATCH(B249,Lists!$A$2:$A$12,0)),ISNA(MATCH(C249,Lists!$B$2:$B$9,0)),ISNA(MATCH(I249,Lists!$C$2:$C$5,0)),ISNA(MATCH(L249,Lists!$D$2:$D$10,0)),ISNA(MATCH(W249,Lists!$E$2:$E$3,0)),X249&lt;&gt;"Yes",K249&lt;&gt;LOWER(K249),ISNUMBER(SEARCH(" ",K249)),O249&lt;&gt;LOWER(O249),ISNUMBER(SEARCH(" ",O249)),AND(OR(B249="repair",B249="bridge"),P249=""),AND(OR(B249="repair",B249="bridge"),Q249=""),AND(U249&lt;&gt;"",V249=""),AND(U249&lt;&gt;"",NOT(OR(RIGHT(LOWER(U249),5)=".webp",RIGHT(LOWER(U249),4)=".png",RIGHT(LOWER(U249),4)=".jpg",RIGHT(LOWER(U249),5)=".jpeg")))),"Needs Fix",IF(OR(LEN(J249)&lt;40,Z249&lt;&gt;"OK",AB249&lt;&gt;"OK",R249="",AND(OR(B249="easyBoss",B249="mediumBoss",B249="finalBoss",B249="legendaryBoss"),W249&lt;&gt;"Yes")),"Warning","Ready")))</f>
        <v/>
      </c>
      <c r="AD249" s="11" t="str">
        <f>IF(AC249="","",IF(AC249="Ready","Ready",IF(A249="","Missing QuestionID; ","")&amp;IF(B249="","Missing Pool; ",IF(ISNA(MATCH(B249,Lists!$A$2:$A$12,0)),"Invalid Pool; ",""))&amp;IF(C249="","Missing Difficulty; ",IF(ISNA(MATCH(C249,Lists!$B$2:$B$9,0)),"Invalid Difficulty; ",""))&amp;IF(D249="","Missing QuestionText; ","")&amp;IF(E249="","Missing OptionA; ","")&amp;IF(F249="","Missing OptionB; ","")&amp;IF(G249="","Missing OptionC; ","")&amp;IF(H249="","Missing OptionD; ","")&amp;IF(I249="","Missing CorrectAnswer; ",IF(ISNA(MATCH(I249,Lists!$C$2:$C$5,0)),"CorrectAnswer must be A, B, C, or D; ",""))&amp;IF(J249="","Missing Feedback; ",IF(LEN(J249)&lt;40,"Feedback may be too short; ",""))&amp;IF(K249="","Missing Tag; ",IF(OR(K249&lt;&gt;LOWER(K249),ISNUMBER(SEARCH(" ",K249))),"Tag must be lowercase with no spaces; ",""))&amp;IF(L249="","Missing Type; ",IF(ISNA(MATCH(L249,Lists!$D$2:$D$10,0)),"Invalid Type; ",""))&amp;IF(M249="","Missing Objective; ","")&amp;IF(N249="","Missing ObjectiveLabel; ","")&amp;IF(O249="","Missing PrimarySkill; ",IF(OR(O249&lt;&gt;LOWER(O249),ISNUMBER(SEARCH(" ",O249))),"PrimarySkill must be lowercase with no spaces; ",""))&amp;IF(AND(OR(B249="repair",B249="bridge"),P249=""),"Repair/Bridge item needs RepairSkill; ","")&amp;IF(AND(OR(B249="repair",B249="bridge"),Q249=""),"Repair/Bridge item needs CommonError; ","")&amp;IF(R249="","ConceptCluster recommended; ","")&amp;IF(AND(U249&lt;&gt;"",V249=""),"ImageAccessibilityNote required when ImageFile is used; ","")&amp;IF(AND(U249&lt;&gt;"",NOT(OR(RIGHT(LOWER(U249),5)=".webp",RIGHT(LOWER(U249),4)=".png",RIGHT(LOWER(U249),4)=".jpg",RIGHT(LOWER(U249),5)=".jpeg"))),"Invalid image extension; ","")&amp;IF(W249="","Missing BossEligible; ",IF(ISNA(MATCH(W249,Lists!$E$2:$E$3,0)),"BossEligible must be Yes or No; ",""))&amp;IF(X249&lt;&gt;"Yes","Correct answer has not been verified; ","")&amp;IF(AA249&lt;&gt;"OK",AA249&amp;"; ","")&amp;IF(AB249&lt;&gt;"OK",AB249&amp;"; ","")&amp;IF(Z249&lt;&gt;"OK",Z249&amp;"; ","")&amp;IF(AND(OR(B249="easyBoss",B249="mediumBoss",B249="finalBoss",B249="legendaryBoss"),W249&lt;&gt;"Yes"),"Boss-pool item should be BossEligible = Yes; ","")))</f>
        <v/>
      </c>
      <c r="AE249" s="11" t="str">
        <f t="shared" si="15"/>
        <v/>
      </c>
    </row>
    <row r="250" spans="1:31" ht="45" customHeight="1">
      <c r="A250" s="15"/>
      <c r="B250" s="15"/>
      <c r="C250" s="15"/>
      <c r="D250" s="12"/>
      <c r="E250" s="12"/>
      <c r="F250" s="12"/>
      <c r="G250" s="12"/>
      <c r="H250" s="12"/>
      <c r="I250" s="15"/>
      <c r="J250" s="12"/>
      <c r="K250" s="12"/>
      <c r="L250" s="12"/>
      <c r="M250" s="12"/>
      <c r="N250" s="12"/>
      <c r="O250" s="13"/>
      <c r="P250" s="13"/>
      <c r="Q250" s="13"/>
      <c r="R250" s="13"/>
      <c r="S250" s="13"/>
      <c r="T250" s="13"/>
      <c r="U250" s="14"/>
      <c r="V250" s="14"/>
      <c r="W250" s="16"/>
      <c r="X250" s="16"/>
      <c r="Y250" s="14"/>
      <c r="Z250" s="17" t="str">
        <f t="shared" si="12"/>
        <v/>
      </c>
      <c r="AA250" s="17" t="str">
        <f t="shared" si="13"/>
        <v/>
      </c>
      <c r="AB250" s="17" t="str">
        <f t="shared" si="14"/>
        <v/>
      </c>
      <c r="AC250" s="17" t="str">
        <f>IF(COUNTA(A250:Y250)=0,"",IF(OR(A250="",B250="",C250="",D250="",E250="",F250="",G250="",H250="",I250="",J250="",K250="",L250="",M250="",N250="",O250="",W250="",X250="",COUNTIF($A$2:$A$301,A250)&gt;1,COUNTIF($D$2:$D$301,D250)&gt;1,ISNA(MATCH(B250,Lists!$A$2:$A$12,0)),ISNA(MATCH(C250,Lists!$B$2:$B$9,0)),ISNA(MATCH(I250,Lists!$C$2:$C$5,0)),ISNA(MATCH(L250,Lists!$D$2:$D$10,0)),ISNA(MATCH(W250,Lists!$E$2:$E$3,0)),X250&lt;&gt;"Yes",K250&lt;&gt;LOWER(K250),ISNUMBER(SEARCH(" ",K250)),O250&lt;&gt;LOWER(O250),ISNUMBER(SEARCH(" ",O250)),AND(OR(B250="repair",B250="bridge"),P250=""),AND(OR(B250="repair",B250="bridge"),Q250=""),AND(U250&lt;&gt;"",V250=""),AND(U250&lt;&gt;"",NOT(OR(RIGHT(LOWER(U250),5)=".webp",RIGHT(LOWER(U250),4)=".png",RIGHT(LOWER(U250),4)=".jpg",RIGHT(LOWER(U250),5)=".jpeg")))),"Needs Fix",IF(OR(LEN(J250)&lt;40,Z250&lt;&gt;"OK",AB250&lt;&gt;"OK",R250="",AND(OR(B250="easyBoss",B250="mediumBoss",B250="finalBoss",B250="legendaryBoss"),W250&lt;&gt;"Yes")),"Warning","Ready")))</f>
        <v/>
      </c>
      <c r="AD250" s="11" t="str">
        <f>IF(AC250="","",IF(AC250="Ready","Ready",IF(A250="","Missing QuestionID; ","")&amp;IF(B250="","Missing Pool; ",IF(ISNA(MATCH(B250,Lists!$A$2:$A$12,0)),"Invalid Pool; ",""))&amp;IF(C250="","Missing Difficulty; ",IF(ISNA(MATCH(C250,Lists!$B$2:$B$9,0)),"Invalid Difficulty; ",""))&amp;IF(D250="","Missing QuestionText; ","")&amp;IF(E250="","Missing OptionA; ","")&amp;IF(F250="","Missing OptionB; ","")&amp;IF(G250="","Missing OptionC; ","")&amp;IF(H250="","Missing OptionD; ","")&amp;IF(I250="","Missing CorrectAnswer; ",IF(ISNA(MATCH(I250,Lists!$C$2:$C$5,0)),"CorrectAnswer must be A, B, C, or D; ",""))&amp;IF(J250="","Missing Feedback; ",IF(LEN(J250)&lt;40,"Feedback may be too short; ",""))&amp;IF(K250="","Missing Tag; ",IF(OR(K250&lt;&gt;LOWER(K250),ISNUMBER(SEARCH(" ",K250))),"Tag must be lowercase with no spaces; ",""))&amp;IF(L250="","Missing Type; ",IF(ISNA(MATCH(L250,Lists!$D$2:$D$10,0)),"Invalid Type; ",""))&amp;IF(M250="","Missing Objective; ","")&amp;IF(N250="","Missing ObjectiveLabel; ","")&amp;IF(O250="","Missing PrimarySkill; ",IF(OR(O250&lt;&gt;LOWER(O250),ISNUMBER(SEARCH(" ",O250))),"PrimarySkill must be lowercase with no spaces; ",""))&amp;IF(AND(OR(B250="repair",B250="bridge"),P250=""),"Repair/Bridge item needs RepairSkill; ","")&amp;IF(AND(OR(B250="repair",B250="bridge"),Q250=""),"Repair/Bridge item needs CommonError; ","")&amp;IF(R250="","ConceptCluster recommended; ","")&amp;IF(AND(U250&lt;&gt;"",V250=""),"ImageAccessibilityNote required when ImageFile is used; ","")&amp;IF(AND(U250&lt;&gt;"",NOT(OR(RIGHT(LOWER(U250),5)=".webp",RIGHT(LOWER(U250),4)=".png",RIGHT(LOWER(U250),4)=".jpg",RIGHT(LOWER(U250),5)=".jpeg"))),"Invalid image extension; ","")&amp;IF(W250="","Missing BossEligible; ",IF(ISNA(MATCH(W250,Lists!$E$2:$E$3,0)),"BossEligible must be Yes or No; ",""))&amp;IF(X250&lt;&gt;"Yes","Correct answer has not been verified; ","")&amp;IF(AA250&lt;&gt;"OK",AA250&amp;"; ","")&amp;IF(AB250&lt;&gt;"OK",AB250&amp;"; ","")&amp;IF(Z250&lt;&gt;"OK",Z250&amp;"; ","")&amp;IF(AND(OR(B250="easyBoss",B250="mediumBoss",B250="finalBoss",B250="legendaryBoss"),W250&lt;&gt;"Yes"),"Boss-pool item should be BossEligible = Yes; ","")))</f>
        <v/>
      </c>
      <c r="AE250" s="11" t="str">
        <f t="shared" si="15"/>
        <v/>
      </c>
    </row>
    <row r="251" spans="1:31" ht="45" customHeight="1">
      <c r="A251" s="15"/>
      <c r="B251" s="15"/>
      <c r="C251" s="15"/>
      <c r="D251" s="12"/>
      <c r="E251" s="12"/>
      <c r="F251" s="12"/>
      <c r="G251" s="12"/>
      <c r="H251" s="12"/>
      <c r="I251" s="15"/>
      <c r="J251" s="12"/>
      <c r="K251" s="12"/>
      <c r="L251" s="12"/>
      <c r="M251" s="12"/>
      <c r="N251" s="12"/>
      <c r="O251" s="13"/>
      <c r="P251" s="13"/>
      <c r="Q251" s="13"/>
      <c r="R251" s="13"/>
      <c r="S251" s="13"/>
      <c r="T251" s="13"/>
      <c r="U251" s="14"/>
      <c r="V251" s="14"/>
      <c r="W251" s="16"/>
      <c r="X251" s="16"/>
      <c r="Y251" s="14"/>
      <c r="Z251" s="17" t="str">
        <f t="shared" si="12"/>
        <v/>
      </c>
      <c r="AA251" s="17" t="str">
        <f t="shared" si="13"/>
        <v/>
      </c>
      <c r="AB251" s="17" t="str">
        <f t="shared" si="14"/>
        <v/>
      </c>
      <c r="AC251" s="17" t="str">
        <f>IF(COUNTA(A251:Y251)=0,"",IF(OR(A251="",B251="",C251="",D251="",E251="",F251="",G251="",H251="",I251="",J251="",K251="",L251="",M251="",N251="",O251="",W251="",X251="",COUNTIF($A$2:$A$301,A251)&gt;1,COUNTIF($D$2:$D$301,D251)&gt;1,ISNA(MATCH(B251,Lists!$A$2:$A$12,0)),ISNA(MATCH(C251,Lists!$B$2:$B$9,0)),ISNA(MATCH(I251,Lists!$C$2:$C$5,0)),ISNA(MATCH(L251,Lists!$D$2:$D$10,0)),ISNA(MATCH(W251,Lists!$E$2:$E$3,0)),X251&lt;&gt;"Yes",K251&lt;&gt;LOWER(K251),ISNUMBER(SEARCH(" ",K251)),O251&lt;&gt;LOWER(O251),ISNUMBER(SEARCH(" ",O251)),AND(OR(B251="repair",B251="bridge"),P251=""),AND(OR(B251="repair",B251="bridge"),Q251=""),AND(U251&lt;&gt;"",V251=""),AND(U251&lt;&gt;"",NOT(OR(RIGHT(LOWER(U251),5)=".webp",RIGHT(LOWER(U251),4)=".png",RIGHT(LOWER(U251),4)=".jpg",RIGHT(LOWER(U251),5)=".jpeg")))),"Needs Fix",IF(OR(LEN(J251)&lt;40,Z251&lt;&gt;"OK",AB251&lt;&gt;"OK",R251="",AND(OR(B251="easyBoss",B251="mediumBoss",B251="finalBoss",B251="legendaryBoss"),W251&lt;&gt;"Yes")),"Warning","Ready")))</f>
        <v/>
      </c>
      <c r="AD251" s="11" t="str">
        <f>IF(AC251="","",IF(AC251="Ready","Ready",IF(A251="","Missing QuestionID; ","")&amp;IF(B251="","Missing Pool; ",IF(ISNA(MATCH(B251,Lists!$A$2:$A$12,0)),"Invalid Pool; ",""))&amp;IF(C251="","Missing Difficulty; ",IF(ISNA(MATCH(C251,Lists!$B$2:$B$9,0)),"Invalid Difficulty; ",""))&amp;IF(D251="","Missing QuestionText; ","")&amp;IF(E251="","Missing OptionA; ","")&amp;IF(F251="","Missing OptionB; ","")&amp;IF(G251="","Missing OptionC; ","")&amp;IF(H251="","Missing OptionD; ","")&amp;IF(I251="","Missing CorrectAnswer; ",IF(ISNA(MATCH(I251,Lists!$C$2:$C$5,0)),"CorrectAnswer must be A, B, C, or D; ",""))&amp;IF(J251="","Missing Feedback; ",IF(LEN(J251)&lt;40,"Feedback may be too short; ",""))&amp;IF(K251="","Missing Tag; ",IF(OR(K251&lt;&gt;LOWER(K251),ISNUMBER(SEARCH(" ",K251))),"Tag must be lowercase with no spaces; ",""))&amp;IF(L251="","Missing Type; ",IF(ISNA(MATCH(L251,Lists!$D$2:$D$10,0)),"Invalid Type; ",""))&amp;IF(M251="","Missing Objective; ","")&amp;IF(N251="","Missing ObjectiveLabel; ","")&amp;IF(O251="","Missing PrimarySkill; ",IF(OR(O251&lt;&gt;LOWER(O251),ISNUMBER(SEARCH(" ",O251))),"PrimarySkill must be lowercase with no spaces; ",""))&amp;IF(AND(OR(B251="repair",B251="bridge"),P251=""),"Repair/Bridge item needs RepairSkill; ","")&amp;IF(AND(OR(B251="repair",B251="bridge"),Q251=""),"Repair/Bridge item needs CommonError; ","")&amp;IF(R251="","ConceptCluster recommended; ","")&amp;IF(AND(U251&lt;&gt;"",V251=""),"ImageAccessibilityNote required when ImageFile is used; ","")&amp;IF(AND(U251&lt;&gt;"",NOT(OR(RIGHT(LOWER(U251),5)=".webp",RIGHT(LOWER(U251),4)=".png",RIGHT(LOWER(U251),4)=".jpg",RIGHT(LOWER(U251),5)=".jpeg"))),"Invalid image extension; ","")&amp;IF(W251="","Missing BossEligible; ",IF(ISNA(MATCH(W251,Lists!$E$2:$E$3,0)),"BossEligible must be Yes or No; ",""))&amp;IF(X251&lt;&gt;"Yes","Correct answer has not been verified; ","")&amp;IF(AA251&lt;&gt;"OK",AA251&amp;"; ","")&amp;IF(AB251&lt;&gt;"OK",AB251&amp;"; ","")&amp;IF(Z251&lt;&gt;"OK",Z251&amp;"; ","")&amp;IF(AND(OR(B251="easyBoss",B251="mediumBoss",B251="finalBoss",B251="legendaryBoss"),W251&lt;&gt;"Yes"),"Boss-pool item should be BossEligible = Yes; ","")))</f>
        <v/>
      </c>
      <c r="AE251" s="11" t="str">
        <f t="shared" si="15"/>
        <v/>
      </c>
    </row>
    <row r="252" spans="1:31" ht="45" customHeight="1">
      <c r="A252" s="15"/>
      <c r="B252" s="15"/>
      <c r="C252" s="15"/>
      <c r="D252" s="12"/>
      <c r="E252" s="12"/>
      <c r="F252" s="12"/>
      <c r="G252" s="12"/>
      <c r="H252" s="12"/>
      <c r="I252" s="15"/>
      <c r="J252" s="12"/>
      <c r="K252" s="12"/>
      <c r="L252" s="12"/>
      <c r="M252" s="12"/>
      <c r="N252" s="12"/>
      <c r="O252" s="13"/>
      <c r="P252" s="13"/>
      <c r="Q252" s="13"/>
      <c r="R252" s="13"/>
      <c r="S252" s="13"/>
      <c r="T252" s="13"/>
      <c r="U252" s="14"/>
      <c r="V252" s="14"/>
      <c r="W252" s="16"/>
      <c r="X252" s="16"/>
      <c r="Y252" s="14"/>
      <c r="Z252" s="17" t="str">
        <f t="shared" si="12"/>
        <v/>
      </c>
      <c r="AA252" s="17" t="str">
        <f t="shared" si="13"/>
        <v/>
      </c>
      <c r="AB252" s="17" t="str">
        <f t="shared" si="14"/>
        <v/>
      </c>
      <c r="AC252" s="17" t="str">
        <f>IF(COUNTA(A252:Y252)=0,"",IF(OR(A252="",B252="",C252="",D252="",E252="",F252="",G252="",H252="",I252="",J252="",K252="",L252="",M252="",N252="",O252="",W252="",X252="",COUNTIF($A$2:$A$301,A252)&gt;1,COUNTIF($D$2:$D$301,D252)&gt;1,ISNA(MATCH(B252,Lists!$A$2:$A$12,0)),ISNA(MATCH(C252,Lists!$B$2:$B$9,0)),ISNA(MATCH(I252,Lists!$C$2:$C$5,0)),ISNA(MATCH(L252,Lists!$D$2:$D$10,0)),ISNA(MATCH(W252,Lists!$E$2:$E$3,0)),X252&lt;&gt;"Yes",K252&lt;&gt;LOWER(K252),ISNUMBER(SEARCH(" ",K252)),O252&lt;&gt;LOWER(O252),ISNUMBER(SEARCH(" ",O252)),AND(OR(B252="repair",B252="bridge"),P252=""),AND(OR(B252="repair",B252="bridge"),Q252=""),AND(U252&lt;&gt;"",V252=""),AND(U252&lt;&gt;"",NOT(OR(RIGHT(LOWER(U252),5)=".webp",RIGHT(LOWER(U252),4)=".png",RIGHT(LOWER(U252),4)=".jpg",RIGHT(LOWER(U252),5)=".jpeg")))),"Needs Fix",IF(OR(LEN(J252)&lt;40,Z252&lt;&gt;"OK",AB252&lt;&gt;"OK",R252="",AND(OR(B252="easyBoss",B252="mediumBoss",B252="finalBoss",B252="legendaryBoss"),W252&lt;&gt;"Yes")),"Warning","Ready")))</f>
        <v/>
      </c>
      <c r="AD252" s="11" t="str">
        <f>IF(AC252="","",IF(AC252="Ready","Ready",IF(A252="","Missing QuestionID; ","")&amp;IF(B252="","Missing Pool; ",IF(ISNA(MATCH(B252,Lists!$A$2:$A$12,0)),"Invalid Pool; ",""))&amp;IF(C252="","Missing Difficulty; ",IF(ISNA(MATCH(C252,Lists!$B$2:$B$9,0)),"Invalid Difficulty; ",""))&amp;IF(D252="","Missing QuestionText; ","")&amp;IF(E252="","Missing OptionA; ","")&amp;IF(F252="","Missing OptionB; ","")&amp;IF(G252="","Missing OptionC; ","")&amp;IF(H252="","Missing OptionD; ","")&amp;IF(I252="","Missing CorrectAnswer; ",IF(ISNA(MATCH(I252,Lists!$C$2:$C$5,0)),"CorrectAnswer must be A, B, C, or D; ",""))&amp;IF(J252="","Missing Feedback; ",IF(LEN(J252)&lt;40,"Feedback may be too short; ",""))&amp;IF(K252="","Missing Tag; ",IF(OR(K252&lt;&gt;LOWER(K252),ISNUMBER(SEARCH(" ",K252))),"Tag must be lowercase with no spaces; ",""))&amp;IF(L252="","Missing Type; ",IF(ISNA(MATCH(L252,Lists!$D$2:$D$10,0)),"Invalid Type; ",""))&amp;IF(M252="","Missing Objective; ","")&amp;IF(N252="","Missing ObjectiveLabel; ","")&amp;IF(O252="","Missing PrimarySkill; ",IF(OR(O252&lt;&gt;LOWER(O252),ISNUMBER(SEARCH(" ",O252))),"PrimarySkill must be lowercase with no spaces; ",""))&amp;IF(AND(OR(B252="repair",B252="bridge"),P252=""),"Repair/Bridge item needs RepairSkill; ","")&amp;IF(AND(OR(B252="repair",B252="bridge"),Q252=""),"Repair/Bridge item needs CommonError; ","")&amp;IF(R252="","ConceptCluster recommended; ","")&amp;IF(AND(U252&lt;&gt;"",V252=""),"ImageAccessibilityNote required when ImageFile is used; ","")&amp;IF(AND(U252&lt;&gt;"",NOT(OR(RIGHT(LOWER(U252),5)=".webp",RIGHT(LOWER(U252),4)=".png",RIGHT(LOWER(U252),4)=".jpg",RIGHT(LOWER(U252),5)=".jpeg"))),"Invalid image extension; ","")&amp;IF(W252="","Missing BossEligible; ",IF(ISNA(MATCH(W252,Lists!$E$2:$E$3,0)),"BossEligible must be Yes or No; ",""))&amp;IF(X252&lt;&gt;"Yes","Correct answer has not been verified; ","")&amp;IF(AA252&lt;&gt;"OK",AA252&amp;"; ","")&amp;IF(AB252&lt;&gt;"OK",AB252&amp;"; ","")&amp;IF(Z252&lt;&gt;"OK",Z252&amp;"; ","")&amp;IF(AND(OR(B252="easyBoss",B252="mediumBoss",B252="finalBoss",B252="legendaryBoss"),W252&lt;&gt;"Yes"),"Boss-pool item should be BossEligible = Yes; ","")))</f>
        <v/>
      </c>
      <c r="AE252" s="11" t="str">
        <f t="shared" si="15"/>
        <v/>
      </c>
    </row>
    <row r="253" spans="1:31" ht="45" customHeight="1">
      <c r="A253" s="15"/>
      <c r="B253" s="15"/>
      <c r="C253" s="15"/>
      <c r="D253" s="12"/>
      <c r="E253" s="12"/>
      <c r="F253" s="12"/>
      <c r="G253" s="12"/>
      <c r="H253" s="12"/>
      <c r="I253" s="15"/>
      <c r="J253" s="12"/>
      <c r="K253" s="12"/>
      <c r="L253" s="12"/>
      <c r="M253" s="12"/>
      <c r="N253" s="12"/>
      <c r="O253" s="13"/>
      <c r="P253" s="13"/>
      <c r="Q253" s="13"/>
      <c r="R253" s="13"/>
      <c r="S253" s="13"/>
      <c r="T253" s="13"/>
      <c r="U253" s="14"/>
      <c r="V253" s="14"/>
      <c r="W253" s="16"/>
      <c r="X253" s="16"/>
      <c r="Y253" s="14"/>
      <c r="Z253" s="17" t="str">
        <f t="shared" si="12"/>
        <v/>
      </c>
      <c r="AA253" s="17" t="str">
        <f t="shared" si="13"/>
        <v/>
      </c>
      <c r="AB253" s="17" t="str">
        <f t="shared" si="14"/>
        <v/>
      </c>
      <c r="AC253" s="17" t="str">
        <f>IF(COUNTA(A253:Y253)=0,"",IF(OR(A253="",B253="",C253="",D253="",E253="",F253="",G253="",H253="",I253="",J253="",K253="",L253="",M253="",N253="",O253="",W253="",X253="",COUNTIF($A$2:$A$301,A253)&gt;1,COUNTIF($D$2:$D$301,D253)&gt;1,ISNA(MATCH(B253,Lists!$A$2:$A$12,0)),ISNA(MATCH(C253,Lists!$B$2:$B$9,0)),ISNA(MATCH(I253,Lists!$C$2:$C$5,0)),ISNA(MATCH(L253,Lists!$D$2:$D$10,0)),ISNA(MATCH(W253,Lists!$E$2:$E$3,0)),X253&lt;&gt;"Yes",K253&lt;&gt;LOWER(K253),ISNUMBER(SEARCH(" ",K253)),O253&lt;&gt;LOWER(O253),ISNUMBER(SEARCH(" ",O253)),AND(OR(B253="repair",B253="bridge"),P253=""),AND(OR(B253="repair",B253="bridge"),Q253=""),AND(U253&lt;&gt;"",V253=""),AND(U253&lt;&gt;"",NOT(OR(RIGHT(LOWER(U253),5)=".webp",RIGHT(LOWER(U253),4)=".png",RIGHT(LOWER(U253),4)=".jpg",RIGHT(LOWER(U253),5)=".jpeg")))),"Needs Fix",IF(OR(LEN(J253)&lt;40,Z253&lt;&gt;"OK",AB253&lt;&gt;"OK",R253="",AND(OR(B253="easyBoss",B253="mediumBoss",B253="finalBoss",B253="legendaryBoss"),W253&lt;&gt;"Yes")),"Warning","Ready")))</f>
        <v/>
      </c>
      <c r="AD253" s="11" t="str">
        <f>IF(AC253="","",IF(AC253="Ready","Ready",IF(A253="","Missing QuestionID; ","")&amp;IF(B253="","Missing Pool; ",IF(ISNA(MATCH(B253,Lists!$A$2:$A$12,0)),"Invalid Pool; ",""))&amp;IF(C253="","Missing Difficulty; ",IF(ISNA(MATCH(C253,Lists!$B$2:$B$9,0)),"Invalid Difficulty; ",""))&amp;IF(D253="","Missing QuestionText; ","")&amp;IF(E253="","Missing OptionA; ","")&amp;IF(F253="","Missing OptionB; ","")&amp;IF(G253="","Missing OptionC; ","")&amp;IF(H253="","Missing OptionD; ","")&amp;IF(I253="","Missing CorrectAnswer; ",IF(ISNA(MATCH(I253,Lists!$C$2:$C$5,0)),"CorrectAnswer must be A, B, C, or D; ",""))&amp;IF(J253="","Missing Feedback; ",IF(LEN(J253)&lt;40,"Feedback may be too short; ",""))&amp;IF(K253="","Missing Tag; ",IF(OR(K253&lt;&gt;LOWER(K253),ISNUMBER(SEARCH(" ",K253))),"Tag must be lowercase with no spaces; ",""))&amp;IF(L253="","Missing Type; ",IF(ISNA(MATCH(L253,Lists!$D$2:$D$10,0)),"Invalid Type; ",""))&amp;IF(M253="","Missing Objective; ","")&amp;IF(N253="","Missing ObjectiveLabel; ","")&amp;IF(O253="","Missing PrimarySkill; ",IF(OR(O253&lt;&gt;LOWER(O253),ISNUMBER(SEARCH(" ",O253))),"PrimarySkill must be lowercase with no spaces; ",""))&amp;IF(AND(OR(B253="repair",B253="bridge"),P253=""),"Repair/Bridge item needs RepairSkill; ","")&amp;IF(AND(OR(B253="repair",B253="bridge"),Q253=""),"Repair/Bridge item needs CommonError; ","")&amp;IF(R253="","ConceptCluster recommended; ","")&amp;IF(AND(U253&lt;&gt;"",V253=""),"ImageAccessibilityNote required when ImageFile is used; ","")&amp;IF(AND(U253&lt;&gt;"",NOT(OR(RIGHT(LOWER(U253),5)=".webp",RIGHT(LOWER(U253),4)=".png",RIGHT(LOWER(U253),4)=".jpg",RIGHT(LOWER(U253),5)=".jpeg"))),"Invalid image extension; ","")&amp;IF(W253="","Missing BossEligible; ",IF(ISNA(MATCH(W253,Lists!$E$2:$E$3,0)),"BossEligible must be Yes or No; ",""))&amp;IF(X253&lt;&gt;"Yes","Correct answer has not been verified; ","")&amp;IF(AA253&lt;&gt;"OK",AA253&amp;"; ","")&amp;IF(AB253&lt;&gt;"OK",AB253&amp;"; ","")&amp;IF(Z253&lt;&gt;"OK",Z253&amp;"; ","")&amp;IF(AND(OR(B253="easyBoss",B253="mediumBoss",B253="finalBoss",B253="legendaryBoss"),W253&lt;&gt;"Yes"),"Boss-pool item should be BossEligible = Yes; ","")))</f>
        <v/>
      </c>
      <c r="AE253" s="11" t="str">
        <f t="shared" si="15"/>
        <v/>
      </c>
    </row>
    <row r="254" spans="1:31" ht="45" customHeight="1">
      <c r="A254" s="15"/>
      <c r="B254" s="15"/>
      <c r="C254" s="15"/>
      <c r="D254" s="12"/>
      <c r="E254" s="12"/>
      <c r="F254" s="12"/>
      <c r="G254" s="12"/>
      <c r="H254" s="12"/>
      <c r="I254" s="15"/>
      <c r="J254" s="12"/>
      <c r="K254" s="12"/>
      <c r="L254" s="12"/>
      <c r="M254" s="12"/>
      <c r="N254" s="12"/>
      <c r="O254" s="13"/>
      <c r="P254" s="13"/>
      <c r="Q254" s="13"/>
      <c r="R254" s="13"/>
      <c r="S254" s="13"/>
      <c r="T254" s="13"/>
      <c r="U254" s="14"/>
      <c r="V254" s="14"/>
      <c r="W254" s="16"/>
      <c r="X254" s="16"/>
      <c r="Y254" s="14"/>
      <c r="Z254" s="17" t="str">
        <f t="shared" si="12"/>
        <v/>
      </c>
      <c r="AA254" s="17" t="str">
        <f t="shared" si="13"/>
        <v/>
      </c>
      <c r="AB254" s="17" t="str">
        <f t="shared" si="14"/>
        <v/>
      </c>
      <c r="AC254" s="17" t="str">
        <f>IF(COUNTA(A254:Y254)=0,"",IF(OR(A254="",B254="",C254="",D254="",E254="",F254="",G254="",H254="",I254="",J254="",K254="",L254="",M254="",N254="",O254="",W254="",X254="",COUNTIF($A$2:$A$301,A254)&gt;1,COUNTIF($D$2:$D$301,D254)&gt;1,ISNA(MATCH(B254,Lists!$A$2:$A$12,0)),ISNA(MATCH(C254,Lists!$B$2:$B$9,0)),ISNA(MATCH(I254,Lists!$C$2:$C$5,0)),ISNA(MATCH(L254,Lists!$D$2:$D$10,0)),ISNA(MATCH(W254,Lists!$E$2:$E$3,0)),X254&lt;&gt;"Yes",K254&lt;&gt;LOWER(K254),ISNUMBER(SEARCH(" ",K254)),O254&lt;&gt;LOWER(O254),ISNUMBER(SEARCH(" ",O254)),AND(OR(B254="repair",B254="bridge"),P254=""),AND(OR(B254="repair",B254="bridge"),Q254=""),AND(U254&lt;&gt;"",V254=""),AND(U254&lt;&gt;"",NOT(OR(RIGHT(LOWER(U254),5)=".webp",RIGHT(LOWER(U254),4)=".png",RIGHT(LOWER(U254),4)=".jpg",RIGHT(LOWER(U254),5)=".jpeg")))),"Needs Fix",IF(OR(LEN(J254)&lt;40,Z254&lt;&gt;"OK",AB254&lt;&gt;"OK",R254="",AND(OR(B254="easyBoss",B254="mediumBoss",B254="finalBoss",B254="legendaryBoss"),W254&lt;&gt;"Yes")),"Warning","Ready")))</f>
        <v/>
      </c>
      <c r="AD254" s="11" t="str">
        <f>IF(AC254="","",IF(AC254="Ready","Ready",IF(A254="","Missing QuestionID; ","")&amp;IF(B254="","Missing Pool; ",IF(ISNA(MATCH(B254,Lists!$A$2:$A$12,0)),"Invalid Pool; ",""))&amp;IF(C254="","Missing Difficulty; ",IF(ISNA(MATCH(C254,Lists!$B$2:$B$9,0)),"Invalid Difficulty; ",""))&amp;IF(D254="","Missing QuestionText; ","")&amp;IF(E254="","Missing OptionA; ","")&amp;IF(F254="","Missing OptionB; ","")&amp;IF(G254="","Missing OptionC; ","")&amp;IF(H254="","Missing OptionD; ","")&amp;IF(I254="","Missing CorrectAnswer; ",IF(ISNA(MATCH(I254,Lists!$C$2:$C$5,0)),"CorrectAnswer must be A, B, C, or D; ",""))&amp;IF(J254="","Missing Feedback; ",IF(LEN(J254)&lt;40,"Feedback may be too short; ",""))&amp;IF(K254="","Missing Tag; ",IF(OR(K254&lt;&gt;LOWER(K254),ISNUMBER(SEARCH(" ",K254))),"Tag must be lowercase with no spaces; ",""))&amp;IF(L254="","Missing Type; ",IF(ISNA(MATCH(L254,Lists!$D$2:$D$10,0)),"Invalid Type; ",""))&amp;IF(M254="","Missing Objective; ","")&amp;IF(N254="","Missing ObjectiveLabel; ","")&amp;IF(O254="","Missing PrimarySkill; ",IF(OR(O254&lt;&gt;LOWER(O254),ISNUMBER(SEARCH(" ",O254))),"PrimarySkill must be lowercase with no spaces; ",""))&amp;IF(AND(OR(B254="repair",B254="bridge"),P254=""),"Repair/Bridge item needs RepairSkill; ","")&amp;IF(AND(OR(B254="repair",B254="bridge"),Q254=""),"Repair/Bridge item needs CommonError; ","")&amp;IF(R254="","ConceptCluster recommended; ","")&amp;IF(AND(U254&lt;&gt;"",V254=""),"ImageAccessibilityNote required when ImageFile is used; ","")&amp;IF(AND(U254&lt;&gt;"",NOT(OR(RIGHT(LOWER(U254),5)=".webp",RIGHT(LOWER(U254),4)=".png",RIGHT(LOWER(U254),4)=".jpg",RIGHT(LOWER(U254),5)=".jpeg"))),"Invalid image extension; ","")&amp;IF(W254="","Missing BossEligible; ",IF(ISNA(MATCH(W254,Lists!$E$2:$E$3,0)),"BossEligible must be Yes or No; ",""))&amp;IF(X254&lt;&gt;"Yes","Correct answer has not been verified; ","")&amp;IF(AA254&lt;&gt;"OK",AA254&amp;"; ","")&amp;IF(AB254&lt;&gt;"OK",AB254&amp;"; ","")&amp;IF(Z254&lt;&gt;"OK",Z254&amp;"; ","")&amp;IF(AND(OR(B254="easyBoss",B254="mediumBoss",B254="finalBoss",B254="legendaryBoss"),W254&lt;&gt;"Yes"),"Boss-pool item should be BossEligible = Yes; ","")))</f>
        <v/>
      </c>
      <c r="AE254" s="11" t="str">
        <f t="shared" si="15"/>
        <v/>
      </c>
    </row>
    <row r="255" spans="1:31" ht="45" customHeight="1">
      <c r="A255" s="15"/>
      <c r="B255" s="15"/>
      <c r="C255" s="15"/>
      <c r="D255" s="12"/>
      <c r="E255" s="12"/>
      <c r="F255" s="12"/>
      <c r="G255" s="12"/>
      <c r="H255" s="12"/>
      <c r="I255" s="15"/>
      <c r="J255" s="12"/>
      <c r="K255" s="12"/>
      <c r="L255" s="12"/>
      <c r="M255" s="12"/>
      <c r="N255" s="12"/>
      <c r="O255" s="13"/>
      <c r="P255" s="13"/>
      <c r="Q255" s="13"/>
      <c r="R255" s="13"/>
      <c r="S255" s="13"/>
      <c r="T255" s="13"/>
      <c r="U255" s="14"/>
      <c r="V255" s="14"/>
      <c r="W255" s="16"/>
      <c r="X255" s="16"/>
      <c r="Y255" s="14"/>
      <c r="Z255" s="17" t="str">
        <f t="shared" si="12"/>
        <v/>
      </c>
      <c r="AA255" s="17" t="str">
        <f t="shared" si="13"/>
        <v/>
      </c>
      <c r="AB255" s="17" t="str">
        <f t="shared" si="14"/>
        <v/>
      </c>
      <c r="AC255" s="17" t="str">
        <f>IF(COUNTA(A255:Y255)=0,"",IF(OR(A255="",B255="",C255="",D255="",E255="",F255="",G255="",H255="",I255="",J255="",K255="",L255="",M255="",N255="",O255="",W255="",X255="",COUNTIF($A$2:$A$301,A255)&gt;1,COUNTIF($D$2:$D$301,D255)&gt;1,ISNA(MATCH(B255,Lists!$A$2:$A$12,0)),ISNA(MATCH(C255,Lists!$B$2:$B$9,0)),ISNA(MATCH(I255,Lists!$C$2:$C$5,0)),ISNA(MATCH(L255,Lists!$D$2:$D$10,0)),ISNA(MATCH(W255,Lists!$E$2:$E$3,0)),X255&lt;&gt;"Yes",K255&lt;&gt;LOWER(K255),ISNUMBER(SEARCH(" ",K255)),O255&lt;&gt;LOWER(O255),ISNUMBER(SEARCH(" ",O255)),AND(OR(B255="repair",B255="bridge"),P255=""),AND(OR(B255="repair",B255="bridge"),Q255=""),AND(U255&lt;&gt;"",V255=""),AND(U255&lt;&gt;"",NOT(OR(RIGHT(LOWER(U255),5)=".webp",RIGHT(LOWER(U255),4)=".png",RIGHT(LOWER(U255),4)=".jpg",RIGHT(LOWER(U255),5)=".jpeg")))),"Needs Fix",IF(OR(LEN(J255)&lt;40,Z255&lt;&gt;"OK",AB255&lt;&gt;"OK",R255="",AND(OR(B255="easyBoss",B255="mediumBoss",B255="finalBoss",B255="legendaryBoss"),W255&lt;&gt;"Yes")),"Warning","Ready")))</f>
        <v/>
      </c>
      <c r="AD255" s="11" t="str">
        <f>IF(AC255="","",IF(AC255="Ready","Ready",IF(A255="","Missing QuestionID; ","")&amp;IF(B255="","Missing Pool; ",IF(ISNA(MATCH(B255,Lists!$A$2:$A$12,0)),"Invalid Pool; ",""))&amp;IF(C255="","Missing Difficulty; ",IF(ISNA(MATCH(C255,Lists!$B$2:$B$9,0)),"Invalid Difficulty; ",""))&amp;IF(D255="","Missing QuestionText; ","")&amp;IF(E255="","Missing OptionA; ","")&amp;IF(F255="","Missing OptionB; ","")&amp;IF(G255="","Missing OptionC; ","")&amp;IF(H255="","Missing OptionD; ","")&amp;IF(I255="","Missing CorrectAnswer; ",IF(ISNA(MATCH(I255,Lists!$C$2:$C$5,0)),"CorrectAnswer must be A, B, C, or D; ",""))&amp;IF(J255="","Missing Feedback; ",IF(LEN(J255)&lt;40,"Feedback may be too short; ",""))&amp;IF(K255="","Missing Tag; ",IF(OR(K255&lt;&gt;LOWER(K255),ISNUMBER(SEARCH(" ",K255))),"Tag must be lowercase with no spaces; ",""))&amp;IF(L255="","Missing Type; ",IF(ISNA(MATCH(L255,Lists!$D$2:$D$10,0)),"Invalid Type; ",""))&amp;IF(M255="","Missing Objective; ","")&amp;IF(N255="","Missing ObjectiveLabel; ","")&amp;IF(O255="","Missing PrimarySkill; ",IF(OR(O255&lt;&gt;LOWER(O255),ISNUMBER(SEARCH(" ",O255))),"PrimarySkill must be lowercase with no spaces; ",""))&amp;IF(AND(OR(B255="repair",B255="bridge"),P255=""),"Repair/Bridge item needs RepairSkill; ","")&amp;IF(AND(OR(B255="repair",B255="bridge"),Q255=""),"Repair/Bridge item needs CommonError; ","")&amp;IF(R255="","ConceptCluster recommended; ","")&amp;IF(AND(U255&lt;&gt;"",V255=""),"ImageAccessibilityNote required when ImageFile is used; ","")&amp;IF(AND(U255&lt;&gt;"",NOT(OR(RIGHT(LOWER(U255),5)=".webp",RIGHT(LOWER(U255),4)=".png",RIGHT(LOWER(U255),4)=".jpg",RIGHT(LOWER(U255),5)=".jpeg"))),"Invalid image extension; ","")&amp;IF(W255="","Missing BossEligible; ",IF(ISNA(MATCH(W255,Lists!$E$2:$E$3,0)),"BossEligible must be Yes or No; ",""))&amp;IF(X255&lt;&gt;"Yes","Correct answer has not been verified; ","")&amp;IF(AA255&lt;&gt;"OK",AA255&amp;"; ","")&amp;IF(AB255&lt;&gt;"OK",AB255&amp;"; ","")&amp;IF(Z255&lt;&gt;"OK",Z255&amp;"; ","")&amp;IF(AND(OR(B255="easyBoss",B255="mediumBoss",B255="finalBoss",B255="legendaryBoss"),W255&lt;&gt;"Yes"),"Boss-pool item should be BossEligible = Yes; ","")))</f>
        <v/>
      </c>
      <c r="AE255" s="11" t="str">
        <f t="shared" si="15"/>
        <v/>
      </c>
    </row>
    <row r="256" spans="1:31" ht="45" customHeight="1">
      <c r="A256" s="15"/>
      <c r="B256" s="15"/>
      <c r="C256" s="15"/>
      <c r="D256" s="12"/>
      <c r="E256" s="12"/>
      <c r="F256" s="12"/>
      <c r="G256" s="12"/>
      <c r="H256" s="12"/>
      <c r="I256" s="15"/>
      <c r="J256" s="12"/>
      <c r="K256" s="12"/>
      <c r="L256" s="12"/>
      <c r="M256" s="12"/>
      <c r="N256" s="12"/>
      <c r="O256" s="13"/>
      <c r="P256" s="13"/>
      <c r="Q256" s="13"/>
      <c r="R256" s="13"/>
      <c r="S256" s="13"/>
      <c r="T256" s="13"/>
      <c r="U256" s="14"/>
      <c r="V256" s="14"/>
      <c r="W256" s="16"/>
      <c r="X256" s="16"/>
      <c r="Y256" s="14"/>
      <c r="Z256" s="17" t="str">
        <f t="shared" si="12"/>
        <v/>
      </c>
      <c r="AA256" s="17" t="str">
        <f t="shared" si="13"/>
        <v/>
      </c>
      <c r="AB256" s="17" t="str">
        <f t="shared" si="14"/>
        <v/>
      </c>
      <c r="AC256" s="17" t="str">
        <f>IF(COUNTA(A256:Y256)=0,"",IF(OR(A256="",B256="",C256="",D256="",E256="",F256="",G256="",H256="",I256="",J256="",K256="",L256="",M256="",N256="",O256="",W256="",X256="",COUNTIF($A$2:$A$301,A256)&gt;1,COUNTIF($D$2:$D$301,D256)&gt;1,ISNA(MATCH(B256,Lists!$A$2:$A$12,0)),ISNA(MATCH(C256,Lists!$B$2:$B$9,0)),ISNA(MATCH(I256,Lists!$C$2:$C$5,0)),ISNA(MATCH(L256,Lists!$D$2:$D$10,0)),ISNA(MATCH(W256,Lists!$E$2:$E$3,0)),X256&lt;&gt;"Yes",K256&lt;&gt;LOWER(K256),ISNUMBER(SEARCH(" ",K256)),O256&lt;&gt;LOWER(O256),ISNUMBER(SEARCH(" ",O256)),AND(OR(B256="repair",B256="bridge"),P256=""),AND(OR(B256="repair",B256="bridge"),Q256=""),AND(U256&lt;&gt;"",V256=""),AND(U256&lt;&gt;"",NOT(OR(RIGHT(LOWER(U256),5)=".webp",RIGHT(LOWER(U256),4)=".png",RIGHT(LOWER(U256),4)=".jpg",RIGHT(LOWER(U256),5)=".jpeg")))),"Needs Fix",IF(OR(LEN(J256)&lt;40,Z256&lt;&gt;"OK",AB256&lt;&gt;"OK",R256="",AND(OR(B256="easyBoss",B256="mediumBoss",B256="finalBoss",B256="legendaryBoss"),W256&lt;&gt;"Yes")),"Warning","Ready")))</f>
        <v/>
      </c>
      <c r="AD256" s="11" t="str">
        <f>IF(AC256="","",IF(AC256="Ready","Ready",IF(A256="","Missing QuestionID; ","")&amp;IF(B256="","Missing Pool; ",IF(ISNA(MATCH(B256,Lists!$A$2:$A$12,0)),"Invalid Pool; ",""))&amp;IF(C256="","Missing Difficulty; ",IF(ISNA(MATCH(C256,Lists!$B$2:$B$9,0)),"Invalid Difficulty; ",""))&amp;IF(D256="","Missing QuestionText; ","")&amp;IF(E256="","Missing OptionA; ","")&amp;IF(F256="","Missing OptionB; ","")&amp;IF(G256="","Missing OptionC; ","")&amp;IF(H256="","Missing OptionD; ","")&amp;IF(I256="","Missing CorrectAnswer; ",IF(ISNA(MATCH(I256,Lists!$C$2:$C$5,0)),"CorrectAnswer must be A, B, C, or D; ",""))&amp;IF(J256="","Missing Feedback; ",IF(LEN(J256)&lt;40,"Feedback may be too short; ",""))&amp;IF(K256="","Missing Tag; ",IF(OR(K256&lt;&gt;LOWER(K256),ISNUMBER(SEARCH(" ",K256))),"Tag must be lowercase with no spaces; ",""))&amp;IF(L256="","Missing Type; ",IF(ISNA(MATCH(L256,Lists!$D$2:$D$10,0)),"Invalid Type; ",""))&amp;IF(M256="","Missing Objective; ","")&amp;IF(N256="","Missing ObjectiveLabel; ","")&amp;IF(O256="","Missing PrimarySkill; ",IF(OR(O256&lt;&gt;LOWER(O256),ISNUMBER(SEARCH(" ",O256))),"PrimarySkill must be lowercase with no spaces; ",""))&amp;IF(AND(OR(B256="repair",B256="bridge"),P256=""),"Repair/Bridge item needs RepairSkill; ","")&amp;IF(AND(OR(B256="repair",B256="bridge"),Q256=""),"Repair/Bridge item needs CommonError; ","")&amp;IF(R256="","ConceptCluster recommended; ","")&amp;IF(AND(U256&lt;&gt;"",V256=""),"ImageAccessibilityNote required when ImageFile is used; ","")&amp;IF(AND(U256&lt;&gt;"",NOT(OR(RIGHT(LOWER(U256),5)=".webp",RIGHT(LOWER(U256),4)=".png",RIGHT(LOWER(U256),4)=".jpg",RIGHT(LOWER(U256),5)=".jpeg"))),"Invalid image extension; ","")&amp;IF(W256="","Missing BossEligible; ",IF(ISNA(MATCH(W256,Lists!$E$2:$E$3,0)),"BossEligible must be Yes or No; ",""))&amp;IF(X256&lt;&gt;"Yes","Correct answer has not been verified; ","")&amp;IF(AA256&lt;&gt;"OK",AA256&amp;"; ","")&amp;IF(AB256&lt;&gt;"OK",AB256&amp;"; ","")&amp;IF(Z256&lt;&gt;"OK",Z256&amp;"; ","")&amp;IF(AND(OR(B256="easyBoss",B256="mediumBoss",B256="finalBoss",B256="legendaryBoss"),W256&lt;&gt;"Yes"),"Boss-pool item should be BossEligible = Yes; ","")))</f>
        <v/>
      </c>
      <c r="AE256" s="11" t="str">
        <f t="shared" si="15"/>
        <v/>
      </c>
    </row>
    <row r="257" spans="1:31" ht="45" customHeight="1">
      <c r="A257" s="15"/>
      <c r="B257" s="15"/>
      <c r="C257" s="15"/>
      <c r="D257" s="12"/>
      <c r="E257" s="12"/>
      <c r="F257" s="12"/>
      <c r="G257" s="12"/>
      <c r="H257" s="12"/>
      <c r="I257" s="15"/>
      <c r="J257" s="12"/>
      <c r="K257" s="12"/>
      <c r="L257" s="12"/>
      <c r="M257" s="12"/>
      <c r="N257" s="12"/>
      <c r="O257" s="13"/>
      <c r="P257" s="13"/>
      <c r="Q257" s="13"/>
      <c r="R257" s="13"/>
      <c r="S257" s="13"/>
      <c r="T257" s="13"/>
      <c r="U257" s="14"/>
      <c r="V257" s="14"/>
      <c r="W257" s="16"/>
      <c r="X257" s="16"/>
      <c r="Y257" s="14"/>
      <c r="Z257" s="17" t="str">
        <f t="shared" si="12"/>
        <v/>
      </c>
      <c r="AA257" s="17" t="str">
        <f t="shared" si="13"/>
        <v/>
      </c>
      <c r="AB257" s="17" t="str">
        <f t="shared" si="14"/>
        <v/>
      </c>
      <c r="AC257" s="17" t="str">
        <f>IF(COUNTA(A257:Y257)=0,"",IF(OR(A257="",B257="",C257="",D257="",E257="",F257="",G257="",H257="",I257="",J257="",K257="",L257="",M257="",N257="",O257="",W257="",X257="",COUNTIF($A$2:$A$301,A257)&gt;1,COUNTIF($D$2:$D$301,D257)&gt;1,ISNA(MATCH(B257,Lists!$A$2:$A$12,0)),ISNA(MATCH(C257,Lists!$B$2:$B$9,0)),ISNA(MATCH(I257,Lists!$C$2:$C$5,0)),ISNA(MATCH(L257,Lists!$D$2:$D$10,0)),ISNA(MATCH(W257,Lists!$E$2:$E$3,0)),X257&lt;&gt;"Yes",K257&lt;&gt;LOWER(K257),ISNUMBER(SEARCH(" ",K257)),O257&lt;&gt;LOWER(O257),ISNUMBER(SEARCH(" ",O257)),AND(OR(B257="repair",B257="bridge"),P257=""),AND(OR(B257="repair",B257="bridge"),Q257=""),AND(U257&lt;&gt;"",V257=""),AND(U257&lt;&gt;"",NOT(OR(RIGHT(LOWER(U257),5)=".webp",RIGHT(LOWER(U257),4)=".png",RIGHT(LOWER(U257),4)=".jpg",RIGHT(LOWER(U257),5)=".jpeg")))),"Needs Fix",IF(OR(LEN(J257)&lt;40,Z257&lt;&gt;"OK",AB257&lt;&gt;"OK",R257="",AND(OR(B257="easyBoss",B257="mediumBoss",B257="finalBoss",B257="legendaryBoss"),W257&lt;&gt;"Yes")),"Warning","Ready")))</f>
        <v/>
      </c>
      <c r="AD257" s="11" t="str">
        <f>IF(AC257="","",IF(AC257="Ready","Ready",IF(A257="","Missing QuestionID; ","")&amp;IF(B257="","Missing Pool; ",IF(ISNA(MATCH(B257,Lists!$A$2:$A$12,0)),"Invalid Pool; ",""))&amp;IF(C257="","Missing Difficulty; ",IF(ISNA(MATCH(C257,Lists!$B$2:$B$9,0)),"Invalid Difficulty; ",""))&amp;IF(D257="","Missing QuestionText; ","")&amp;IF(E257="","Missing OptionA; ","")&amp;IF(F257="","Missing OptionB; ","")&amp;IF(G257="","Missing OptionC; ","")&amp;IF(H257="","Missing OptionD; ","")&amp;IF(I257="","Missing CorrectAnswer; ",IF(ISNA(MATCH(I257,Lists!$C$2:$C$5,0)),"CorrectAnswer must be A, B, C, or D; ",""))&amp;IF(J257="","Missing Feedback; ",IF(LEN(J257)&lt;40,"Feedback may be too short; ",""))&amp;IF(K257="","Missing Tag; ",IF(OR(K257&lt;&gt;LOWER(K257),ISNUMBER(SEARCH(" ",K257))),"Tag must be lowercase with no spaces; ",""))&amp;IF(L257="","Missing Type; ",IF(ISNA(MATCH(L257,Lists!$D$2:$D$10,0)),"Invalid Type; ",""))&amp;IF(M257="","Missing Objective; ","")&amp;IF(N257="","Missing ObjectiveLabel; ","")&amp;IF(O257="","Missing PrimarySkill; ",IF(OR(O257&lt;&gt;LOWER(O257),ISNUMBER(SEARCH(" ",O257))),"PrimarySkill must be lowercase with no spaces; ",""))&amp;IF(AND(OR(B257="repair",B257="bridge"),P257=""),"Repair/Bridge item needs RepairSkill; ","")&amp;IF(AND(OR(B257="repair",B257="bridge"),Q257=""),"Repair/Bridge item needs CommonError; ","")&amp;IF(R257="","ConceptCluster recommended; ","")&amp;IF(AND(U257&lt;&gt;"",V257=""),"ImageAccessibilityNote required when ImageFile is used; ","")&amp;IF(AND(U257&lt;&gt;"",NOT(OR(RIGHT(LOWER(U257),5)=".webp",RIGHT(LOWER(U257),4)=".png",RIGHT(LOWER(U257),4)=".jpg",RIGHT(LOWER(U257),5)=".jpeg"))),"Invalid image extension; ","")&amp;IF(W257="","Missing BossEligible; ",IF(ISNA(MATCH(W257,Lists!$E$2:$E$3,0)),"BossEligible must be Yes or No; ",""))&amp;IF(X257&lt;&gt;"Yes","Correct answer has not been verified; ","")&amp;IF(AA257&lt;&gt;"OK",AA257&amp;"; ","")&amp;IF(AB257&lt;&gt;"OK",AB257&amp;"; ","")&amp;IF(Z257&lt;&gt;"OK",Z257&amp;"; ","")&amp;IF(AND(OR(B257="easyBoss",B257="mediumBoss",B257="finalBoss",B257="legendaryBoss"),W257&lt;&gt;"Yes"),"Boss-pool item should be BossEligible = Yes; ","")))</f>
        <v/>
      </c>
      <c r="AE257" s="11" t="str">
        <f t="shared" si="15"/>
        <v/>
      </c>
    </row>
    <row r="258" spans="1:31" ht="45" customHeight="1">
      <c r="A258" s="15"/>
      <c r="B258" s="15"/>
      <c r="C258" s="15"/>
      <c r="D258" s="12"/>
      <c r="E258" s="12"/>
      <c r="F258" s="12"/>
      <c r="G258" s="12"/>
      <c r="H258" s="12"/>
      <c r="I258" s="15"/>
      <c r="J258" s="12"/>
      <c r="K258" s="12"/>
      <c r="L258" s="12"/>
      <c r="M258" s="12"/>
      <c r="N258" s="12"/>
      <c r="O258" s="13"/>
      <c r="P258" s="13"/>
      <c r="Q258" s="13"/>
      <c r="R258" s="13"/>
      <c r="S258" s="13"/>
      <c r="T258" s="13"/>
      <c r="U258" s="14"/>
      <c r="V258" s="14"/>
      <c r="W258" s="16"/>
      <c r="X258" s="16"/>
      <c r="Y258" s="14"/>
      <c r="Z258" s="17" t="str">
        <f t="shared" ref="Z258:Z301" si="16">IF(A258="","",IF(I258="A",IF(LEN(E258)&gt;=MAX(LEN(F258),LEN(G258),LEN(H258))+12,"Review: correct option much longer","OK"),IF(I258="B",IF(LEN(F258)&gt;=MAX(LEN(E258),LEN(G258),LEN(H258))+12,"Review: correct option much longer","OK"),IF(I258="C",IF(LEN(G258)&gt;=MAX(LEN(E258),LEN(F258),LEN(H258))+12,"Review: correct option much longer","OK"),IF(I258="D",IF(LEN(H258)&gt;=MAX(LEN(E258),LEN(F258),LEN(G258))+12,"Review: correct option much longer","OK"),"Check answer")))))</f>
        <v/>
      </c>
      <c r="AA258" s="17" t="str">
        <f t="shared" ref="AA258:AA301" si="17">IF(A258="","",IF(COUNTIF($A$2:$A$301,A258)&gt;1,"Duplicate ID",IF(COUNTIF($D$2:$D$301,D258)&gt;1,"Duplicate question text","OK")))</f>
        <v/>
      </c>
      <c r="AB258" s="17" t="str">
        <f t="shared" ref="AB258:AB301" si="18">IF(A258="","",IF(OR(AND(B258="easy",A258&gt;=1,A258&lt;=99),AND(B258="medium",A258&gt;=100,A258&lt;=199),AND(B258="hard",A258&gt;=200,A258&lt;=299),AND(B258="elite",A258&gt;=300,A258&lt;=399),AND(B258="easyBoss",A258&gt;=2000,A258&lt;=2999),AND(B258="mediumBoss",A258&gt;=3000,A258&lt;=3999),AND(B258="finalBoss",A258&gt;=4000,A258&lt;=4999),AND(B258="repair",A258&gt;=5000,A258&lt;=5999),AND(B258="bridge",A258&gt;=6000,A258&lt;=6999),AND(OR(B258="legendary",B258="legendaryBoss"),A258&gt;=9000)),"OK","Review ID range"))</f>
        <v/>
      </c>
      <c r="AC258" s="17" t="str">
        <f>IF(COUNTA(A258:Y258)=0,"",IF(OR(A258="",B258="",C258="",D258="",E258="",F258="",G258="",H258="",I258="",J258="",K258="",L258="",M258="",N258="",O258="",W258="",X258="",COUNTIF($A$2:$A$301,A258)&gt;1,COUNTIF($D$2:$D$301,D258)&gt;1,ISNA(MATCH(B258,Lists!$A$2:$A$12,0)),ISNA(MATCH(C258,Lists!$B$2:$B$9,0)),ISNA(MATCH(I258,Lists!$C$2:$C$5,0)),ISNA(MATCH(L258,Lists!$D$2:$D$10,0)),ISNA(MATCH(W258,Lists!$E$2:$E$3,0)),X258&lt;&gt;"Yes",K258&lt;&gt;LOWER(K258),ISNUMBER(SEARCH(" ",K258)),O258&lt;&gt;LOWER(O258),ISNUMBER(SEARCH(" ",O258)),AND(OR(B258="repair",B258="bridge"),P258=""),AND(OR(B258="repair",B258="bridge"),Q258=""),AND(U258&lt;&gt;"",V258=""),AND(U258&lt;&gt;"",NOT(OR(RIGHT(LOWER(U258),5)=".webp",RIGHT(LOWER(U258),4)=".png",RIGHT(LOWER(U258),4)=".jpg",RIGHT(LOWER(U258),5)=".jpeg")))),"Needs Fix",IF(OR(LEN(J258)&lt;40,Z258&lt;&gt;"OK",AB258&lt;&gt;"OK",R258="",AND(OR(B258="easyBoss",B258="mediumBoss",B258="finalBoss",B258="legendaryBoss"),W258&lt;&gt;"Yes")),"Warning","Ready")))</f>
        <v/>
      </c>
      <c r="AD258" s="11" t="str">
        <f>IF(AC258="","",IF(AC258="Ready","Ready",IF(A258="","Missing QuestionID; ","")&amp;IF(B258="","Missing Pool; ",IF(ISNA(MATCH(B258,Lists!$A$2:$A$12,0)),"Invalid Pool; ",""))&amp;IF(C258="","Missing Difficulty; ",IF(ISNA(MATCH(C258,Lists!$B$2:$B$9,0)),"Invalid Difficulty; ",""))&amp;IF(D258="","Missing QuestionText; ","")&amp;IF(E258="","Missing OptionA; ","")&amp;IF(F258="","Missing OptionB; ","")&amp;IF(G258="","Missing OptionC; ","")&amp;IF(H258="","Missing OptionD; ","")&amp;IF(I258="","Missing CorrectAnswer; ",IF(ISNA(MATCH(I258,Lists!$C$2:$C$5,0)),"CorrectAnswer must be A, B, C, or D; ",""))&amp;IF(J258="","Missing Feedback; ",IF(LEN(J258)&lt;40,"Feedback may be too short; ",""))&amp;IF(K258="","Missing Tag; ",IF(OR(K258&lt;&gt;LOWER(K258),ISNUMBER(SEARCH(" ",K258))),"Tag must be lowercase with no spaces; ",""))&amp;IF(L258="","Missing Type; ",IF(ISNA(MATCH(L258,Lists!$D$2:$D$10,0)),"Invalid Type; ",""))&amp;IF(M258="","Missing Objective; ","")&amp;IF(N258="","Missing ObjectiveLabel; ","")&amp;IF(O258="","Missing PrimarySkill; ",IF(OR(O258&lt;&gt;LOWER(O258),ISNUMBER(SEARCH(" ",O258))),"PrimarySkill must be lowercase with no spaces; ",""))&amp;IF(AND(OR(B258="repair",B258="bridge"),P258=""),"Repair/Bridge item needs RepairSkill; ","")&amp;IF(AND(OR(B258="repair",B258="bridge"),Q258=""),"Repair/Bridge item needs CommonError; ","")&amp;IF(R258="","ConceptCluster recommended; ","")&amp;IF(AND(U258&lt;&gt;"",V258=""),"ImageAccessibilityNote required when ImageFile is used; ","")&amp;IF(AND(U258&lt;&gt;"",NOT(OR(RIGHT(LOWER(U258),5)=".webp",RIGHT(LOWER(U258),4)=".png",RIGHT(LOWER(U258),4)=".jpg",RIGHT(LOWER(U258),5)=".jpeg"))),"Invalid image extension; ","")&amp;IF(W258="","Missing BossEligible; ",IF(ISNA(MATCH(W258,Lists!$E$2:$E$3,0)),"BossEligible must be Yes or No; ",""))&amp;IF(X258&lt;&gt;"Yes","Correct answer has not been verified; ","")&amp;IF(AA258&lt;&gt;"OK",AA258&amp;"; ","")&amp;IF(AB258&lt;&gt;"OK",AB258&amp;"; ","")&amp;IF(Z258&lt;&gt;"OK",Z258&amp;"; ","")&amp;IF(AND(OR(B258="easyBoss",B258="mediumBoss",B258="finalBoss",B258="legendaryBoss"),W258&lt;&gt;"Yes"),"Boss-pool item should be BossEligible = Yes; ","")))</f>
        <v/>
      </c>
      <c r="AE258" s="11" t="str">
        <f t="shared" ref="AE258:AE301" si="19">IF(OR(AC258="Needs Fix",AC258=""),"","{ id:"&amp;A258&amp;", q:"&amp;CHAR(34)&amp;SUBSTITUTE(D258,CHAR(34),CHAR(92)&amp;CHAR(34))&amp;CHAR(34)&amp;", options:["&amp;CHAR(34)&amp;SUBSTITUTE(E258,CHAR(34),CHAR(92)&amp;CHAR(34))&amp;CHAR(34)&amp;","&amp;CHAR(34)&amp;SUBSTITUTE(F258,CHAR(34),CHAR(92)&amp;CHAR(34))&amp;CHAR(34)&amp;","&amp;CHAR(34)&amp;SUBSTITUTE(G258,CHAR(34),CHAR(92)&amp;CHAR(34))&amp;CHAR(34)&amp;","&amp;CHAR(34)&amp;SUBSTITUTE(H258,CHAR(34),CHAR(92)&amp;CHAR(34))&amp;CHAR(34)&amp;"], a:"&amp;IF(I258="A",0,IF(I258="B",1,IF(I258="C",2,3)))&amp;", tag:"&amp;CHAR(34)&amp;K258&amp;CHAR(34)&amp;", type:"&amp;CHAR(34)&amp;L258&amp;CHAR(34)&amp;", objective:"&amp;CHAR(34)&amp;M258&amp;CHAR(34)&amp;", primarySkill:"&amp;CHAR(34)&amp;O258&amp;CHAR(34)&amp;IF(S258&lt;&gt;"",", secondarySkills:["&amp;CHAR(34)&amp;SUBSTITUTE(SUBSTITUTE(S258," ",""),",",CHAR(34)&amp;","&amp;CHAR(34))&amp;CHAR(34)&amp;"]","")&amp;IF(P258&lt;&gt;"",", repairSkill:"&amp;CHAR(34)&amp;P258&amp;CHAR(34),"")&amp;IF(Q258&lt;&gt;"",", commonError:"&amp;CHAR(34)&amp;Q258&amp;CHAR(34),"")&amp;", difficulty:"&amp;CHAR(34)&amp;C258&amp;CHAR(34)&amp;IF(R258&lt;&gt;"",", conceptCluster:"&amp;CHAR(34)&amp;R258&amp;CHAR(34),"")&amp;IF(T258&lt;&gt;"",", hint:"&amp;CHAR(34)&amp;SUBSTITUTE(T258,CHAR(34),CHAR(92)&amp;CHAR(34))&amp;CHAR(34),"")&amp;IF(U258&lt;&gt;"",", image:"&amp;CHAR(34)&amp;U258&amp;CHAR(34),"")&amp;", feedback:"&amp;CHAR(34)&amp;SUBSTITUTE(J258,CHAR(34),CHAR(92)&amp;CHAR(34))&amp;CHAR(34)&amp;" },")</f>
        <v/>
      </c>
    </row>
    <row r="259" spans="1:31" ht="45" customHeight="1">
      <c r="A259" s="15"/>
      <c r="B259" s="15"/>
      <c r="C259" s="15"/>
      <c r="D259" s="12"/>
      <c r="E259" s="12"/>
      <c r="F259" s="12"/>
      <c r="G259" s="12"/>
      <c r="H259" s="12"/>
      <c r="I259" s="15"/>
      <c r="J259" s="12"/>
      <c r="K259" s="12"/>
      <c r="L259" s="12"/>
      <c r="M259" s="12"/>
      <c r="N259" s="12"/>
      <c r="O259" s="13"/>
      <c r="P259" s="13"/>
      <c r="Q259" s="13"/>
      <c r="R259" s="13"/>
      <c r="S259" s="13"/>
      <c r="T259" s="13"/>
      <c r="U259" s="14"/>
      <c r="V259" s="14"/>
      <c r="W259" s="16"/>
      <c r="X259" s="16"/>
      <c r="Y259" s="14"/>
      <c r="Z259" s="17" t="str">
        <f t="shared" si="16"/>
        <v/>
      </c>
      <c r="AA259" s="17" t="str">
        <f t="shared" si="17"/>
        <v/>
      </c>
      <c r="AB259" s="17" t="str">
        <f t="shared" si="18"/>
        <v/>
      </c>
      <c r="AC259" s="17" t="str">
        <f>IF(COUNTA(A259:Y259)=0,"",IF(OR(A259="",B259="",C259="",D259="",E259="",F259="",G259="",H259="",I259="",J259="",K259="",L259="",M259="",N259="",O259="",W259="",X259="",COUNTIF($A$2:$A$301,A259)&gt;1,COUNTIF($D$2:$D$301,D259)&gt;1,ISNA(MATCH(B259,Lists!$A$2:$A$12,0)),ISNA(MATCH(C259,Lists!$B$2:$B$9,0)),ISNA(MATCH(I259,Lists!$C$2:$C$5,0)),ISNA(MATCH(L259,Lists!$D$2:$D$10,0)),ISNA(MATCH(W259,Lists!$E$2:$E$3,0)),X259&lt;&gt;"Yes",K259&lt;&gt;LOWER(K259),ISNUMBER(SEARCH(" ",K259)),O259&lt;&gt;LOWER(O259),ISNUMBER(SEARCH(" ",O259)),AND(OR(B259="repair",B259="bridge"),P259=""),AND(OR(B259="repair",B259="bridge"),Q259=""),AND(U259&lt;&gt;"",V259=""),AND(U259&lt;&gt;"",NOT(OR(RIGHT(LOWER(U259),5)=".webp",RIGHT(LOWER(U259),4)=".png",RIGHT(LOWER(U259),4)=".jpg",RIGHT(LOWER(U259),5)=".jpeg")))),"Needs Fix",IF(OR(LEN(J259)&lt;40,Z259&lt;&gt;"OK",AB259&lt;&gt;"OK",R259="",AND(OR(B259="easyBoss",B259="mediumBoss",B259="finalBoss",B259="legendaryBoss"),W259&lt;&gt;"Yes")),"Warning","Ready")))</f>
        <v/>
      </c>
      <c r="AD259" s="11" t="str">
        <f>IF(AC259="","",IF(AC259="Ready","Ready",IF(A259="","Missing QuestionID; ","")&amp;IF(B259="","Missing Pool; ",IF(ISNA(MATCH(B259,Lists!$A$2:$A$12,0)),"Invalid Pool; ",""))&amp;IF(C259="","Missing Difficulty; ",IF(ISNA(MATCH(C259,Lists!$B$2:$B$9,0)),"Invalid Difficulty; ",""))&amp;IF(D259="","Missing QuestionText; ","")&amp;IF(E259="","Missing OptionA; ","")&amp;IF(F259="","Missing OptionB; ","")&amp;IF(G259="","Missing OptionC; ","")&amp;IF(H259="","Missing OptionD; ","")&amp;IF(I259="","Missing CorrectAnswer; ",IF(ISNA(MATCH(I259,Lists!$C$2:$C$5,0)),"CorrectAnswer must be A, B, C, or D; ",""))&amp;IF(J259="","Missing Feedback; ",IF(LEN(J259)&lt;40,"Feedback may be too short; ",""))&amp;IF(K259="","Missing Tag; ",IF(OR(K259&lt;&gt;LOWER(K259),ISNUMBER(SEARCH(" ",K259))),"Tag must be lowercase with no spaces; ",""))&amp;IF(L259="","Missing Type; ",IF(ISNA(MATCH(L259,Lists!$D$2:$D$10,0)),"Invalid Type; ",""))&amp;IF(M259="","Missing Objective; ","")&amp;IF(N259="","Missing ObjectiveLabel; ","")&amp;IF(O259="","Missing PrimarySkill; ",IF(OR(O259&lt;&gt;LOWER(O259),ISNUMBER(SEARCH(" ",O259))),"PrimarySkill must be lowercase with no spaces; ",""))&amp;IF(AND(OR(B259="repair",B259="bridge"),P259=""),"Repair/Bridge item needs RepairSkill; ","")&amp;IF(AND(OR(B259="repair",B259="bridge"),Q259=""),"Repair/Bridge item needs CommonError; ","")&amp;IF(R259="","ConceptCluster recommended; ","")&amp;IF(AND(U259&lt;&gt;"",V259=""),"ImageAccessibilityNote required when ImageFile is used; ","")&amp;IF(AND(U259&lt;&gt;"",NOT(OR(RIGHT(LOWER(U259),5)=".webp",RIGHT(LOWER(U259),4)=".png",RIGHT(LOWER(U259),4)=".jpg",RIGHT(LOWER(U259),5)=".jpeg"))),"Invalid image extension; ","")&amp;IF(W259="","Missing BossEligible; ",IF(ISNA(MATCH(W259,Lists!$E$2:$E$3,0)),"BossEligible must be Yes or No; ",""))&amp;IF(X259&lt;&gt;"Yes","Correct answer has not been verified; ","")&amp;IF(AA259&lt;&gt;"OK",AA259&amp;"; ","")&amp;IF(AB259&lt;&gt;"OK",AB259&amp;"; ","")&amp;IF(Z259&lt;&gt;"OK",Z259&amp;"; ","")&amp;IF(AND(OR(B259="easyBoss",B259="mediumBoss",B259="finalBoss",B259="legendaryBoss"),W259&lt;&gt;"Yes"),"Boss-pool item should be BossEligible = Yes; ","")))</f>
        <v/>
      </c>
      <c r="AE259" s="11" t="str">
        <f t="shared" si="19"/>
        <v/>
      </c>
    </row>
    <row r="260" spans="1:31" ht="45" customHeight="1">
      <c r="A260" s="15"/>
      <c r="B260" s="15"/>
      <c r="C260" s="15"/>
      <c r="D260" s="12"/>
      <c r="E260" s="12"/>
      <c r="F260" s="12"/>
      <c r="G260" s="12"/>
      <c r="H260" s="12"/>
      <c r="I260" s="15"/>
      <c r="J260" s="12"/>
      <c r="K260" s="12"/>
      <c r="L260" s="12"/>
      <c r="M260" s="12"/>
      <c r="N260" s="12"/>
      <c r="O260" s="13"/>
      <c r="P260" s="13"/>
      <c r="Q260" s="13"/>
      <c r="R260" s="13"/>
      <c r="S260" s="13"/>
      <c r="T260" s="13"/>
      <c r="U260" s="14"/>
      <c r="V260" s="14"/>
      <c r="W260" s="16"/>
      <c r="X260" s="16"/>
      <c r="Y260" s="14"/>
      <c r="Z260" s="17" t="str">
        <f t="shared" si="16"/>
        <v/>
      </c>
      <c r="AA260" s="17" t="str">
        <f t="shared" si="17"/>
        <v/>
      </c>
      <c r="AB260" s="17" t="str">
        <f t="shared" si="18"/>
        <v/>
      </c>
      <c r="AC260" s="17" t="str">
        <f>IF(COUNTA(A260:Y260)=0,"",IF(OR(A260="",B260="",C260="",D260="",E260="",F260="",G260="",H260="",I260="",J260="",K260="",L260="",M260="",N260="",O260="",W260="",X260="",COUNTIF($A$2:$A$301,A260)&gt;1,COUNTIF($D$2:$D$301,D260)&gt;1,ISNA(MATCH(B260,Lists!$A$2:$A$12,0)),ISNA(MATCH(C260,Lists!$B$2:$B$9,0)),ISNA(MATCH(I260,Lists!$C$2:$C$5,0)),ISNA(MATCH(L260,Lists!$D$2:$D$10,0)),ISNA(MATCH(W260,Lists!$E$2:$E$3,0)),X260&lt;&gt;"Yes",K260&lt;&gt;LOWER(K260),ISNUMBER(SEARCH(" ",K260)),O260&lt;&gt;LOWER(O260),ISNUMBER(SEARCH(" ",O260)),AND(OR(B260="repair",B260="bridge"),P260=""),AND(OR(B260="repair",B260="bridge"),Q260=""),AND(U260&lt;&gt;"",V260=""),AND(U260&lt;&gt;"",NOT(OR(RIGHT(LOWER(U260),5)=".webp",RIGHT(LOWER(U260),4)=".png",RIGHT(LOWER(U260),4)=".jpg",RIGHT(LOWER(U260),5)=".jpeg")))),"Needs Fix",IF(OR(LEN(J260)&lt;40,Z260&lt;&gt;"OK",AB260&lt;&gt;"OK",R260="",AND(OR(B260="easyBoss",B260="mediumBoss",B260="finalBoss",B260="legendaryBoss"),W260&lt;&gt;"Yes")),"Warning","Ready")))</f>
        <v/>
      </c>
      <c r="AD260" s="11" t="str">
        <f>IF(AC260="","",IF(AC260="Ready","Ready",IF(A260="","Missing QuestionID; ","")&amp;IF(B260="","Missing Pool; ",IF(ISNA(MATCH(B260,Lists!$A$2:$A$12,0)),"Invalid Pool; ",""))&amp;IF(C260="","Missing Difficulty; ",IF(ISNA(MATCH(C260,Lists!$B$2:$B$9,0)),"Invalid Difficulty; ",""))&amp;IF(D260="","Missing QuestionText; ","")&amp;IF(E260="","Missing OptionA; ","")&amp;IF(F260="","Missing OptionB; ","")&amp;IF(G260="","Missing OptionC; ","")&amp;IF(H260="","Missing OptionD; ","")&amp;IF(I260="","Missing CorrectAnswer; ",IF(ISNA(MATCH(I260,Lists!$C$2:$C$5,0)),"CorrectAnswer must be A, B, C, or D; ",""))&amp;IF(J260="","Missing Feedback; ",IF(LEN(J260)&lt;40,"Feedback may be too short; ",""))&amp;IF(K260="","Missing Tag; ",IF(OR(K260&lt;&gt;LOWER(K260),ISNUMBER(SEARCH(" ",K260))),"Tag must be lowercase with no spaces; ",""))&amp;IF(L260="","Missing Type; ",IF(ISNA(MATCH(L260,Lists!$D$2:$D$10,0)),"Invalid Type; ",""))&amp;IF(M260="","Missing Objective; ","")&amp;IF(N260="","Missing ObjectiveLabel; ","")&amp;IF(O260="","Missing PrimarySkill; ",IF(OR(O260&lt;&gt;LOWER(O260),ISNUMBER(SEARCH(" ",O260))),"PrimarySkill must be lowercase with no spaces; ",""))&amp;IF(AND(OR(B260="repair",B260="bridge"),P260=""),"Repair/Bridge item needs RepairSkill; ","")&amp;IF(AND(OR(B260="repair",B260="bridge"),Q260=""),"Repair/Bridge item needs CommonError; ","")&amp;IF(R260="","ConceptCluster recommended; ","")&amp;IF(AND(U260&lt;&gt;"",V260=""),"ImageAccessibilityNote required when ImageFile is used; ","")&amp;IF(AND(U260&lt;&gt;"",NOT(OR(RIGHT(LOWER(U260),5)=".webp",RIGHT(LOWER(U260),4)=".png",RIGHT(LOWER(U260),4)=".jpg",RIGHT(LOWER(U260),5)=".jpeg"))),"Invalid image extension; ","")&amp;IF(W260="","Missing BossEligible; ",IF(ISNA(MATCH(W260,Lists!$E$2:$E$3,0)),"BossEligible must be Yes or No; ",""))&amp;IF(X260&lt;&gt;"Yes","Correct answer has not been verified; ","")&amp;IF(AA260&lt;&gt;"OK",AA260&amp;"; ","")&amp;IF(AB260&lt;&gt;"OK",AB260&amp;"; ","")&amp;IF(Z260&lt;&gt;"OK",Z260&amp;"; ","")&amp;IF(AND(OR(B260="easyBoss",B260="mediumBoss",B260="finalBoss",B260="legendaryBoss"),W260&lt;&gt;"Yes"),"Boss-pool item should be BossEligible = Yes; ","")))</f>
        <v/>
      </c>
      <c r="AE260" s="11" t="str">
        <f t="shared" si="19"/>
        <v/>
      </c>
    </row>
    <row r="261" spans="1:31" ht="45" customHeight="1">
      <c r="A261" s="15"/>
      <c r="B261" s="15"/>
      <c r="C261" s="15"/>
      <c r="D261" s="12"/>
      <c r="E261" s="12"/>
      <c r="F261" s="12"/>
      <c r="G261" s="12"/>
      <c r="H261" s="12"/>
      <c r="I261" s="15"/>
      <c r="J261" s="12"/>
      <c r="K261" s="12"/>
      <c r="L261" s="12"/>
      <c r="M261" s="12"/>
      <c r="N261" s="12"/>
      <c r="O261" s="13"/>
      <c r="P261" s="13"/>
      <c r="Q261" s="13"/>
      <c r="R261" s="13"/>
      <c r="S261" s="13"/>
      <c r="T261" s="13"/>
      <c r="U261" s="14"/>
      <c r="V261" s="14"/>
      <c r="W261" s="16"/>
      <c r="X261" s="16"/>
      <c r="Y261" s="14"/>
      <c r="Z261" s="17" t="str">
        <f t="shared" si="16"/>
        <v/>
      </c>
      <c r="AA261" s="17" t="str">
        <f t="shared" si="17"/>
        <v/>
      </c>
      <c r="AB261" s="17" t="str">
        <f t="shared" si="18"/>
        <v/>
      </c>
      <c r="AC261" s="17" t="str">
        <f>IF(COUNTA(A261:Y261)=0,"",IF(OR(A261="",B261="",C261="",D261="",E261="",F261="",G261="",H261="",I261="",J261="",K261="",L261="",M261="",N261="",O261="",W261="",X261="",COUNTIF($A$2:$A$301,A261)&gt;1,COUNTIF($D$2:$D$301,D261)&gt;1,ISNA(MATCH(B261,Lists!$A$2:$A$12,0)),ISNA(MATCH(C261,Lists!$B$2:$B$9,0)),ISNA(MATCH(I261,Lists!$C$2:$C$5,0)),ISNA(MATCH(L261,Lists!$D$2:$D$10,0)),ISNA(MATCH(W261,Lists!$E$2:$E$3,0)),X261&lt;&gt;"Yes",K261&lt;&gt;LOWER(K261),ISNUMBER(SEARCH(" ",K261)),O261&lt;&gt;LOWER(O261),ISNUMBER(SEARCH(" ",O261)),AND(OR(B261="repair",B261="bridge"),P261=""),AND(OR(B261="repair",B261="bridge"),Q261=""),AND(U261&lt;&gt;"",V261=""),AND(U261&lt;&gt;"",NOT(OR(RIGHT(LOWER(U261),5)=".webp",RIGHT(LOWER(U261),4)=".png",RIGHT(LOWER(U261),4)=".jpg",RIGHT(LOWER(U261),5)=".jpeg")))),"Needs Fix",IF(OR(LEN(J261)&lt;40,Z261&lt;&gt;"OK",AB261&lt;&gt;"OK",R261="",AND(OR(B261="easyBoss",B261="mediumBoss",B261="finalBoss",B261="legendaryBoss"),W261&lt;&gt;"Yes")),"Warning","Ready")))</f>
        <v/>
      </c>
      <c r="AD261" s="11" t="str">
        <f>IF(AC261="","",IF(AC261="Ready","Ready",IF(A261="","Missing QuestionID; ","")&amp;IF(B261="","Missing Pool; ",IF(ISNA(MATCH(B261,Lists!$A$2:$A$12,0)),"Invalid Pool; ",""))&amp;IF(C261="","Missing Difficulty; ",IF(ISNA(MATCH(C261,Lists!$B$2:$B$9,0)),"Invalid Difficulty; ",""))&amp;IF(D261="","Missing QuestionText; ","")&amp;IF(E261="","Missing OptionA; ","")&amp;IF(F261="","Missing OptionB; ","")&amp;IF(G261="","Missing OptionC; ","")&amp;IF(H261="","Missing OptionD; ","")&amp;IF(I261="","Missing CorrectAnswer; ",IF(ISNA(MATCH(I261,Lists!$C$2:$C$5,0)),"CorrectAnswer must be A, B, C, or D; ",""))&amp;IF(J261="","Missing Feedback; ",IF(LEN(J261)&lt;40,"Feedback may be too short; ",""))&amp;IF(K261="","Missing Tag; ",IF(OR(K261&lt;&gt;LOWER(K261),ISNUMBER(SEARCH(" ",K261))),"Tag must be lowercase with no spaces; ",""))&amp;IF(L261="","Missing Type; ",IF(ISNA(MATCH(L261,Lists!$D$2:$D$10,0)),"Invalid Type; ",""))&amp;IF(M261="","Missing Objective; ","")&amp;IF(N261="","Missing ObjectiveLabel; ","")&amp;IF(O261="","Missing PrimarySkill; ",IF(OR(O261&lt;&gt;LOWER(O261),ISNUMBER(SEARCH(" ",O261))),"PrimarySkill must be lowercase with no spaces; ",""))&amp;IF(AND(OR(B261="repair",B261="bridge"),P261=""),"Repair/Bridge item needs RepairSkill; ","")&amp;IF(AND(OR(B261="repair",B261="bridge"),Q261=""),"Repair/Bridge item needs CommonError; ","")&amp;IF(R261="","ConceptCluster recommended; ","")&amp;IF(AND(U261&lt;&gt;"",V261=""),"ImageAccessibilityNote required when ImageFile is used; ","")&amp;IF(AND(U261&lt;&gt;"",NOT(OR(RIGHT(LOWER(U261),5)=".webp",RIGHT(LOWER(U261),4)=".png",RIGHT(LOWER(U261),4)=".jpg",RIGHT(LOWER(U261),5)=".jpeg"))),"Invalid image extension; ","")&amp;IF(W261="","Missing BossEligible; ",IF(ISNA(MATCH(W261,Lists!$E$2:$E$3,0)),"BossEligible must be Yes or No; ",""))&amp;IF(X261&lt;&gt;"Yes","Correct answer has not been verified; ","")&amp;IF(AA261&lt;&gt;"OK",AA261&amp;"; ","")&amp;IF(AB261&lt;&gt;"OK",AB261&amp;"; ","")&amp;IF(Z261&lt;&gt;"OK",Z261&amp;"; ","")&amp;IF(AND(OR(B261="easyBoss",B261="mediumBoss",B261="finalBoss",B261="legendaryBoss"),W261&lt;&gt;"Yes"),"Boss-pool item should be BossEligible = Yes; ","")))</f>
        <v/>
      </c>
      <c r="AE261" s="11" t="str">
        <f t="shared" si="19"/>
        <v/>
      </c>
    </row>
    <row r="262" spans="1:31" ht="45" customHeight="1">
      <c r="A262" s="15"/>
      <c r="B262" s="15"/>
      <c r="C262" s="15"/>
      <c r="D262" s="12"/>
      <c r="E262" s="12"/>
      <c r="F262" s="12"/>
      <c r="G262" s="12"/>
      <c r="H262" s="12"/>
      <c r="I262" s="15"/>
      <c r="J262" s="12"/>
      <c r="K262" s="12"/>
      <c r="L262" s="12"/>
      <c r="M262" s="12"/>
      <c r="N262" s="12"/>
      <c r="O262" s="13"/>
      <c r="P262" s="13"/>
      <c r="Q262" s="13"/>
      <c r="R262" s="13"/>
      <c r="S262" s="13"/>
      <c r="T262" s="13"/>
      <c r="U262" s="14"/>
      <c r="V262" s="14"/>
      <c r="W262" s="16"/>
      <c r="X262" s="16"/>
      <c r="Y262" s="14"/>
      <c r="Z262" s="17" t="str">
        <f t="shared" si="16"/>
        <v/>
      </c>
      <c r="AA262" s="17" t="str">
        <f t="shared" si="17"/>
        <v/>
      </c>
      <c r="AB262" s="17" t="str">
        <f t="shared" si="18"/>
        <v/>
      </c>
      <c r="AC262" s="17" t="str">
        <f>IF(COUNTA(A262:Y262)=0,"",IF(OR(A262="",B262="",C262="",D262="",E262="",F262="",G262="",H262="",I262="",J262="",K262="",L262="",M262="",N262="",O262="",W262="",X262="",COUNTIF($A$2:$A$301,A262)&gt;1,COUNTIF($D$2:$D$301,D262)&gt;1,ISNA(MATCH(B262,Lists!$A$2:$A$12,0)),ISNA(MATCH(C262,Lists!$B$2:$B$9,0)),ISNA(MATCH(I262,Lists!$C$2:$C$5,0)),ISNA(MATCH(L262,Lists!$D$2:$D$10,0)),ISNA(MATCH(W262,Lists!$E$2:$E$3,0)),X262&lt;&gt;"Yes",K262&lt;&gt;LOWER(K262),ISNUMBER(SEARCH(" ",K262)),O262&lt;&gt;LOWER(O262),ISNUMBER(SEARCH(" ",O262)),AND(OR(B262="repair",B262="bridge"),P262=""),AND(OR(B262="repair",B262="bridge"),Q262=""),AND(U262&lt;&gt;"",V262=""),AND(U262&lt;&gt;"",NOT(OR(RIGHT(LOWER(U262),5)=".webp",RIGHT(LOWER(U262),4)=".png",RIGHT(LOWER(U262),4)=".jpg",RIGHT(LOWER(U262),5)=".jpeg")))),"Needs Fix",IF(OR(LEN(J262)&lt;40,Z262&lt;&gt;"OK",AB262&lt;&gt;"OK",R262="",AND(OR(B262="easyBoss",B262="mediumBoss",B262="finalBoss",B262="legendaryBoss"),W262&lt;&gt;"Yes")),"Warning","Ready")))</f>
        <v/>
      </c>
      <c r="AD262" s="11" t="str">
        <f>IF(AC262="","",IF(AC262="Ready","Ready",IF(A262="","Missing QuestionID; ","")&amp;IF(B262="","Missing Pool; ",IF(ISNA(MATCH(B262,Lists!$A$2:$A$12,0)),"Invalid Pool; ",""))&amp;IF(C262="","Missing Difficulty; ",IF(ISNA(MATCH(C262,Lists!$B$2:$B$9,0)),"Invalid Difficulty; ",""))&amp;IF(D262="","Missing QuestionText; ","")&amp;IF(E262="","Missing OptionA; ","")&amp;IF(F262="","Missing OptionB; ","")&amp;IF(G262="","Missing OptionC; ","")&amp;IF(H262="","Missing OptionD; ","")&amp;IF(I262="","Missing CorrectAnswer; ",IF(ISNA(MATCH(I262,Lists!$C$2:$C$5,0)),"CorrectAnswer must be A, B, C, or D; ",""))&amp;IF(J262="","Missing Feedback; ",IF(LEN(J262)&lt;40,"Feedback may be too short; ",""))&amp;IF(K262="","Missing Tag; ",IF(OR(K262&lt;&gt;LOWER(K262),ISNUMBER(SEARCH(" ",K262))),"Tag must be lowercase with no spaces; ",""))&amp;IF(L262="","Missing Type; ",IF(ISNA(MATCH(L262,Lists!$D$2:$D$10,0)),"Invalid Type; ",""))&amp;IF(M262="","Missing Objective; ","")&amp;IF(N262="","Missing ObjectiveLabel; ","")&amp;IF(O262="","Missing PrimarySkill; ",IF(OR(O262&lt;&gt;LOWER(O262),ISNUMBER(SEARCH(" ",O262))),"PrimarySkill must be lowercase with no spaces; ",""))&amp;IF(AND(OR(B262="repair",B262="bridge"),P262=""),"Repair/Bridge item needs RepairSkill; ","")&amp;IF(AND(OR(B262="repair",B262="bridge"),Q262=""),"Repair/Bridge item needs CommonError; ","")&amp;IF(R262="","ConceptCluster recommended; ","")&amp;IF(AND(U262&lt;&gt;"",V262=""),"ImageAccessibilityNote required when ImageFile is used; ","")&amp;IF(AND(U262&lt;&gt;"",NOT(OR(RIGHT(LOWER(U262),5)=".webp",RIGHT(LOWER(U262),4)=".png",RIGHT(LOWER(U262),4)=".jpg",RIGHT(LOWER(U262),5)=".jpeg"))),"Invalid image extension; ","")&amp;IF(W262="","Missing BossEligible; ",IF(ISNA(MATCH(W262,Lists!$E$2:$E$3,0)),"BossEligible must be Yes or No; ",""))&amp;IF(X262&lt;&gt;"Yes","Correct answer has not been verified; ","")&amp;IF(AA262&lt;&gt;"OK",AA262&amp;"; ","")&amp;IF(AB262&lt;&gt;"OK",AB262&amp;"; ","")&amp;IF(Z262&lt;&gt;"OK",Z262&amp;"; ","")&amp;IF(AND(OR(B262="easyBoss",B262="mediumBoss",B262="finalBoss",B262="legendaryBoss"),W262&lt;&gt;"Yes"),"Boss-pool item should be BossEligible = Yes; ","")))</f>
        <v/>
      </c>
      <c r="AE262" s="11" t="str">
        <f t="shared" si="19"/>
        <v/>
      </c>
    </row>
    <row r="263" spans="1:31" ht="45" customHeight="1">
      <c r="A263" s="15"/>
      <c r="B263" s="15"/>
      <c r="C263" s="15"/>
      <c r="D263" s="12"/>
      <c r="E263" s="12"/>
      <c r="F263" s="12"/>
      <c r="G263" s="12"/>
      <c r="H263" s="12"/>
      <c r="I263" s="15"/>
      <c r="J263" s="12"/>
      <c r="K263" s="12"/>
      <c r="L263" s="12"/>
      <c r="M263" s="12"/>
      <c r="N263" s="12"/>
      <c r="O263" s="13"/>
      <c r="P263" s="13"/>
      <c r="Q263" s="13"/>
      <c r="R263" s="13"/>
      <c r="S263" s="13"/>
      <c r="T263" s="13"/>
      <c r="U263" s="14"/>
      <c r="V263" s="14"/>
      <c r="W263" s="16"/>
      <c r="X263" s="16"/>
      <c r="Y263" s="14"/>
      <c r="Z263" s="17" t="str">
        <f t="shared" si="16"/>
        <v/>
      </c>
      <c r="AA263" s="17" t="str">
        <f t="shared" si="17"/>
        <v/>
      </c>
      <c r="AB263" s="17" t="str">
        <f t="shared" si="18"/>
        <v/>
      </c>
      <c r="AC263" s="17" t="str">
        <f>IF(COUNTA(A263:Y263)=0,"",IF(OR(A263="",B263="",C263="",D263="",E263="",F263="",G263="",H263="",I263="",J263="",K263="",L263="",M263="",N263="",O263="",W263="",X263="",COUNTIF($A$2:$A$301,A263)&gt;1,COUNTIF($D$2:$D$301,D263)&gt;1,ISNA(MATCH(B263,Lists!$A$2:$A$12,0)),ISNA(MATCH(C263,Lists!$B$2:$B$9,0)),ISNA(MATCH(I263,Lists!$C$2:$C$5,0)),ISNA(MATCH(L263,Lists!$D$2:$D$10,0)),ISNA(MATCH(W263,Lists!$E$2:$E$3,0)),X263&lt;&gt;"Yes",K263&lt;&gt;LOWER(K263),ISNUMBER(SEARCH(" ",K263)),O263&lt;&gt;LOWER(O263),ISNUMBER(SEARCH(" ",O263)),AND(OR(B263="repair",B263="bridge"),P263=""),AND(OR(B263="repair",B263="bridge"),Q263=""),AND(U263&lt;&gt;"",V263=""),AND(U263&lt;&gt;"",NOT(OR(RIGHT(LOWER(U263),5)=".webp",RIGHT(LOWER(U263),4)=".png",RIGHT(LOWER(U263),4)=".jpg",RIGHT(LOWER(U263),5)=".jpeg")))),"Needs Fix",IF(OR(LEN(J263)&lt;40,Z263&lt;&gt;"OK",AB263&lt;&gt;"OK",R263="",AND(OR(B263="easyBoss",B263="mediumBoss",B263="finalBoss",B263="legendaryBoss"),W263&lt;&gt;"Yes")),"Warning","Ready")))</f>
        <v/>
      </c>
      <c r="AD263" s="11" t="str">
        <f>IF(AC263="","",IF(AC263="Ready","Ready",IF(A263="","Missing QuestionID; ","")&amp;IF(B263="","Missing Pool; ",IF(ISNA(MATCH(B263,Lists!$A$2:$A$12,0)),"Invalid Pool; ",""))&amp;IF(C263="","Missing Difficulty; ",IF(ISNA(MATCH(C263,Lists!$B$2:$B$9,0)),"Invalid Difficulty; ",""))&amp;IF(D263="","Missing QuestionText; ","")&amp;IF(E263="","Missing OptionA; ","")&amp;IF(F263="","Missing OptionB; ","")&amp;IF(G263="","Missing OptionC; ","")&amp;IF(H263="","Missing OptionD; ","")&amp;IF(I263="","Missing CorrectAnswer; ",IF(ISNA(MATCH(I263,Lists!$C$2:$C$5,0)),"CorrectAnswer must be A, B, C, or D; ",""))&amp;IF(J263="","Missing Feedback; ",IF(LEN(J263)&lt;40,"Feedback may be too short; ",""))&amp;IF(K263="","Missing Tag; ",IF(OR(K263&lt;&gt;LOWER(K263),ISNUMBER(SEARCH(" ",K263))),"Tag must be lowercase with no spaces; ",""))&amp;IF(L263="","Missing Type; ",IF(ISNA(MATCH(L263,Lists!$D$2:$D$10,0)),"Invalid Type; ",""))&amp;IF(M263="","Missing Objective; ","")&amp;IF(N263="","Missing ObjectiveLabel; ","")&amp;IF(O263="","Missing PrimarySkill; ",IF(OR(O263&lt;&gt;LOWER(O263),ISNUMBER(SEARCH(" ",O263))),"PrimarySkill must be lowercase with no spaces; ",""))&amp;IF(AND(OR(B263="repair",B263="bridge"),P263=""),"Repair/Bridge item needs RepairSkill; ","")&amp;IF(AND(OR(B263="repair",B263="bridge"),Q263=""),"Repair/Bridge item needs CommonError; ","")&amp;IF(R263="","ConceptCluster recommended; ","")&amp;IF(AND(U263&lt;&gt;"",V263=""),"ImageAccessibilityNote required when ImageFile is used; ","")&amp;IF(AND(U263&lt;&gt;"",NOT(OR(RIGHT(LOWER(U263),5)=".webp",RIGHT(LOWER(U263),4)=".png",RIGHT(LOWER(U263),4)=".jpg",RIGHT(LOWER(U263),5)=".jpeg"))),"Invalid image extension; ","")&amp;IF(W263="","Missing BossEligible; ",IF(ISNA(MATCH(W263,Lists!$E$2:$E$3,0)),"BossEligible must be Yes or No; ",""))&amp;IF(X263&lt;&gt;"Yes","Correct answer has not been verified; ","")&amp;IF(AA263&lt;&gt;"OK",AA263&amp;"; ","")&amp;IF(AB263&lt;&gt;"OK",AB263&amp;"; ","")&amp;IF(Z263&lt;&gt;"OK",Z263&amp;"; ","")&amp;IF(AND(OR(B263="easyBoss",B263="mediumBoss",B263="finalBoss",B263="legendaryBoss"),W263&lt;&gt;"Yes"),"Boss-pool item should be BossEligible = Yes; ","")))</f>
        <v/>
      </c>
      <c r="AE263" s="11" t="str">
        <f t="shared" si="19"/>
        <v/>
      </c>
    </row>
    <row r="264" spans="1:31" ht="45" customHeight="1">
      <c r="A264" s="15"/>
      <c r="B264" s="15"/>
      <c r="C264" s="15"/>
      <c r="D264" s="12"/>
      <c r="E264" s="12"/>
      <c r="F264" s="12"/>
      <c r="G264" s="12"/>
      <c r="H264" s="12"/>
      <c r="I264" s="15"/>
      <c r="J264" s="12"/>
      <c r="K264" s="12"/>
      <c r="L264" s="12"/>
      <c r="M264" s="12"/>
      <c r="N264" s="12"/>
      <c r="O264" s="13"/>
      <c r="P264" s="13"/>
      <c r="Q264" s="13"/>
      <c r="R264" s="13"/>
      <c r="S264" s="13"/>
      <c r="T264" s="13"/>
      <c r="U264" s="14"/>
      <c r="V264" s="14"/>
      <c r="W264" s="16"/>
      <c r="X264" s="16"/>
      <c r="Y264" s="14"/>
      <c r="Z264" s="17" t="str">
        <f t="shared" si="16"/>
        <v/>
      </c>
      <c r="AA264" s="17" t="str">
        <f t="shared" si="17"/>
        <v/>
      </c>
      <c r="AB264" s="17" t="str">
        <f t="shared" si="18"/>
        <v/>
      </c>
      <c r="AC264" s="17" t="str">
        <f>IF(COUNTA(A264:Y264)=0,"",IF(OR(A264="",B264="",C264="",D264="",E264="",F264="",G264="",H264="",I264="",J264="",K264="",L264="",M264="",N264="",O264="",W264="",X264="",COUNTIF($A$2:$A$301,A264)&gt;1,COUNTIF($D$2:$D$301,D264)&gt;1,ISNA(MATCH(B264,Lists!$A$2:$A$12,0)),ISNA(MATCH(C264,Lists!$B$2:$B$9,0)),ISNA(MATCH(I264,Lists!$C$2:$C$5,0)),ISNA(MATCH(L264,Lists!$D$2:$D$10,0)),ISNA(MATCH(W264,Lists!$E$2:$E$3,0)),X264&lt;&gt;"Yes",K264&lt;&gt;LOWER(K264),ISNUMBER(SEARCH(" ",K264)),O264&lt;&gt;LOWER(O264),ISNUMBER(SEARCH(" ",O264)),AND(OR(B264="repair",B264="bridge"),P264=""),AND(OR(B264="repair",B264="bridge"),Q264=""),AND(U264&lt;&gt;"",V264=""),AND(U264&lt;&gt;"",NOT(OR(RIGHT(LOWER(U264),5)=".webp",RIGHT(LOWER(U264),4)=".png",RIGHT(LOWER(U264),4)=".jpg",RIGHT(LOWER(U264),5)=".jpeg")))),"Needs Fix",IF(OR(LEN(J264)&lt;40,Z264&lt;&gt;"OK",AB264&lt;&gt;"OK",R264="",AND(OR(B264="easyBoss",B264="mediumBoss",B264="finalBoss",B264="legendaryBoss"),W264&lt;&gt;"Yes")),"Warning","Ready")))</f>
        <v/>
      </c>
      <c r="AD264" s="11" t="str">
        <f>IF(AC264="","",IF(AC264="Ready","Ready",IF(A264="","Missing QuestionID; ","")&amp;IF(B264="","Missing Pool; ",IF(ISNA(MATCH(B264,Lists!$A$2:$A$12,0)),"Invalid Pool; ",""))&amp;IF(C264="","Missing Difficulty; ",IF(ISNA(MATCH(C264,Lists!$B$2:$B$9,0)),"Invalid Difficulty; ",""))&amp;IF(D264="","Missing QuestionText; ","")&amp;IF(E264="","Missing OptionA; ","")&amp;IF(F264="","Missing OptionB; ","")&amp;IF(G264="","Missing OptionC; ","")&amp;IF(H264="","Missing OptionD; ","")&amp;IF(I264="","Missing CorrectAnswer; ",IF(ISNA(MATCH(I264,Lists!$C$2:$C$5,0)),"CorrectAnswer must be A, B, C, or D; ",""))&amp;IF(J264="","Missing Feedback; ",IF(LEN(J264)&lt;40,"Feedback may be too short; ",""))&amp;IF(K264="","Missing Tag; ",IF(OR(K264&lt;&gt;LOWER(K264),ISNUMBER(SEARCH(" ",K264))),"Tag must be lowercase with no spaces; ",""))&amp;IF(L264="","Missing Type; ",IF(ISNA(MATCH(L264,Lists!$D$2:$D$10,0)),"Invalid Type; ",""))&amp;IF(M264="","Missing Objective; ","")&amp;IF(N264="","Missing ObjectiveLabel; ","")&amp;IF(O264="","Missing PrimarySkill; ",IF(OR(O264&lt;&gt;LOWER(O264),ISNUMBER(SEARCH(" ",O264))),"PrimarySkill must be lowercase with no spaces; ",""))&amp;IF(AND(OR(B264="repair",B264="bridge"),P264=""),"Repair/Bridge item needs RepairSkill; ","")&amp;IF(AND(OR(B264="repair",B264="bridge"),Q264=""),"Repair/Bridge item needs CommonError; ","")&amp;IF(R264="","ConceptCluster recommended; ","")&amp;IF(AND(U264&lt;&gt;"",V264=""),"ImageAccessibilityNote required when ImageFile is used; ","")&amp;IF(AND(U264&lt;&gt;"",NOT(OR(RIGHT(LOWER(U264),5)=".webp",RIGHT(LOWER(U264),4)=".png",RIGHT(LOWER(U264),4)=".jpg",RIGHT(LOWER(U264),5)=".jpeg"))),"Invalid image extension; ","")&amp;IF(W264="","Missing BossEligible; ",IF(ISNA(MATCH(W264,Lists!$E$2:$E$3,0)),"BossEligible must be Yes or No; ",""))&amp;IF(X264&lt;&gt;"Yes","Correct answer has not been verified; ","")&amp;IF(AA264&lt;&gt;"OK",AA264&amp;"; ","")&amp;IF(AB264&lt;&gt;"OK",AB264&amp;"; ","")&amp;IF(Z264&lt;&gt;"OK",Z264&amp;"; ","")&amp;IF(AND(OR(B264="easyBoss",B264="mediumBoss",B264="finalBoss",B264="legendaryBoss"),W264&lt;&gt;"Yes"),"Boss-pool item should be BossEligible = Yes; ","")))</f>
        <v/>
      </c>
      <c r="AE264" s="11" t="str">
        <f t="shared" si="19"/>
        <v/>
      </c>
    </row>
    <row r="265" spans="1:31" ht="45" customHeight="1">
      <c r="A265" s="15"/>
      <c r="B265" s="15"/>
      <c r="C265" s="15"/>
      <c r="D265" s="12"/>
      <c r="E265" s="12"/>
      <c r="F265" s="12"/>
      <c r="G265" s="12"/>
      <c r="H265" s="12"/>
      <c r="I265" s="15"/>
      <c r="J265" s="12"/>
      <c r="K265" s="12"/>
      <c r="L265" s="12"/>
      <c r="M265" s="12"/>
      <c r="N265" s="12"/>
      <c r="O265" s="13"/>
      <c r="P265" s="13"/>
      <c r="Q265" s="13"/>
      <c r="R265" s="13"/>
      <c r="S265" s="13"/>
      <c r="T265" s="13"/>
      <c r="U265" s="14"/>
      <c r="V265" s="14"/>
      <c r="W265" s="16"/>
      <c r="X265" s="16"/>
      <c r="Y265" s="14"/>
      <c r="Z265" s="17" t="str">
        <f t="shared" si="16"/>
        <v/>
      </c>
      <c r="AA265" s="17" t="str">
        <f t="shared" si="17"/>
        <v/>
      </c>
      <c r="AB265" s="17" t="str">
        <f t="shared" si="18"/>
        <v/>
      </c>
      <c r="AC265" s="17" t="str">
        <f>IF(COUNTA(A265:Y265)=0,"",IF(OR(A265="",B265="",C265="",D265="",E265="",F265="",G265="",H265="",I265="",J265="",K265="",L265="",M265="",N265="",O265="",W265="",X265="",COUNTIF($A$2:$A$301,A265)&gt;1,COUNTIF($D$2:$D$301,D265)&gt;1,ISNA(MATCH(B265,Lists!$A$2:$A$12,0)),ISNA(MATCH(C265,Lists!$B$2:$B$9,0)),ISNA(MATCH(I265,Lists!$C$2:$C$5,0)),ISNA(MATCH(L265,Lists!$D$2:$D$10,0)),ISNA(MATCH(W265,Lists!$E$2:$E$3,0)),X265&lt;&gt;"Yes",K265&lt;&gt;LOWER(K265),ISNUMBER(SEARCH(" ",K265)),O265&lt;&gt;LOWER(O265),ISNUMBER(SEARCH(" ",O265)),AND(OR(B265="repair",B265="bridge"),P265=""),AND(OR(B265="repair",B265="bridge"),Q265=""),AND(U265&lt;&gt;"",V265=""),AND(U265&lt;&gt;"",NOT(OR(RIGHT(LOWER(U265),5)=".webp",RIGHT(LOWER(U265),4)=".png",RIGHT(LOWER(U265),4)=".jpg",RIGHT(LOWER(U265),5)=".jpeg")))),"Needs Fix",IF(OR(LEN(J265)&lt;40,Z265&lt;&gt;"OK",AB265&lt;&gt;"OK",R265="",AND(OR(B265="easyBoss",B265="mediumBoss",B265="finalBoss",B265="legendaryBoss"),W265&lt;&gt;"Yes")),"Warning","Ready")))</f>
        <v/>
      </c>
      <c r="AD265" s="11" t="str">
        <f>IF(AC265="","",IF(AC265="Ready","Ready",IF(A265="","Missing QuestionID; ","")&amp;IF(B265="","Missing Pool; ",IF(ISNA(MATCH(B265,Lists!$A$2:$A$12,0)),"Invalid Pool; ",""))&amp;IF(C265="","Missing Difficulty; ",IF(ISNA(MATCH(C265,Lists!$B$2:$B$9,0)),"Invalid Difficulty; ",""))&amp;IF(D265="","Missing QuestionText; ","")&amp;IF(E265="","Missing OptionA; ","")&amp;IF(F265="","Missing OptionB; ","")&amp;IF(G265="","Missing OptionC; ","")&amp;IF(H265="","Missing OptionD; ","")&amp;IF(I265="","Missing CorrectAnswer; ",IF(ISNA(MATCH(I265,Lists!$C$2:$C$5,0)),"CorrectAnswer must be A, B, C, or D; ",""))&amp;IF(J265="","Missing Feedback; ",IF(LEN(J265)&lt;40,"Feedback may be too short; ",""))&amp;IF(K265="","Missing Tag; ",IF(OR(K265&lt;&gt;LOWER(K265),ISNUMBER(SEARCH(" ",K265))),"Tag must be lowercase with no spaces; ",""))&amp;IF(L265="","Missing Type; ",IF(ISNA(MATCH(L265,Lists!$D$2:$D$10,0)),"Invalid Type; ",""))&amp;IF(M265="","Missing Objective; ","")&amp;IF(N265="","Missing ObjectiveLabel; ","")&amp;IF(O265="","Missing PrimarySkill; ",IF(OR(O265&lt;&gt;LOWER(O265),ISNUMBER(SEARCH(" ",O265))),"PrimarySkill must be lowercase with no spaces; ",""))&amp;IF(AND(OR(B265="repair",B265="bridge"),P265=""),"Repair/Bridge item needs RepairSkill; ","")&amp;IF(AND(OR(B265="repair",B265="bridge"),Q265=""),"Repair/Bridge item needs CommonError; ","")&amp;IF(R265="","ConceptCluster recommended; ","")&amp;IF(AND(U265&lt;&gt;"",V265=""),"ImageAccessibilityNote required when ImageFile is used; ","")&amp;IF(AND(U265&lt;&gt;"",NOT(OR(RIGHT(LOWER(U265),5)=".webp",RIGHT(LOWER(U265),4)=".png",RIGHT(LOWER(U265),4)=".jpg",RIGHT(LOWER(U265),5)=".jpeg"))),"Invalid image extension; ","")&amp;IF(W265="","Missing BossEligible; ",IF(ISNA(MATCH(W265,Lists!$E$2:$E$3,0)),"BossEligible must be Yes or No; ",""))&amp;IF(X265&lt;&gt;"Yes","Correct answer has not been verified; ","")&amp;IF(AA265&lt;&gt;"OK",AA265&amp;"; ","")&amp;IF(AB265&lt;&gt;"OK",AB265&amp;"; ","")&amp;IF(Z265&lt;&gt;"OK",Z265&amp;"; ","")&amp;IF(AND(OR(B265="easyBoss",B265="mediumBoss",B265="finalBoss",B265="legendaryBoss"),W265&lt;&gt;"Yes"),"Boss-pool item should be BossEligible = Yes; ","")))</f>
        <v/>
      </c>
      <c r="AE265" s="11" t="str">
        <f t="shared" si="19"/>
        <v/>
      </c>
    </row>
    <row r="266" spans="1:31" ht="45" customHeight="1">
      <c r="A266" s="15"/>
      <c r="B266" s="15"/>
      <c r="C266" s="15"/>
      <c r="D266" s="12"/>
      <c r="E266" s="12"/>
      <c r="F266" s="12"/>
      <c r="G266" s="12"/>
      <c r="H266" s="12"/>
      <c r="I266" s="15"/>
      <c r="J266" s="12"/>
      <c r="K266" s="12"/>
      <c r="L266" s="12"/>
      <c r="M266" s="12"/>
      <c r="N266" s="12"/>
      <c r="O266" s="13"/>
      <c r="P266" s="13"/>
      <c r="Q266" s="13"/>
      <c r="R266" s="13"/>
      <c r="S266" s="13"/>
      <c r="T266" s="13"/>
      <c r="U266" s="14"/>
      <c r="V266" s="14"/>
      <c r="W266" s="16"/>
      <c r="X266" s="16"/>
      <c r="Y266" s="14"/>
      <c r="Z266" s="17" t="str">
        <f t="shared" si="16"/>
        <v/>
      </c>
      <c r="AA266" s="17" t="str">
        <f t="shared" si="17"/>
        <v/>
      </c>
      <c r="AB266" s="17" t="str">
        <f t="shared" si="18"/>
        <v/>
      </c>
      <c r="AC266" s="17" t="str">
        <f>IF(COUNTA(A266:Y266)=0,"",IF(OR(A266="",B266="",C266="",D266="",E266="",F266="",G266="",H266="",I266="",J266="",K266="",L266="",M266="",N266="",O266="",W266="",X266="",COUNTIF($A$2:$A$301,A266)&gt;1,COUNTIF($D$2:$D$301,D266)&gt;1,ISNA(MATCH(B266,Lists!$A$2:$A$12,0)),ISNA(MATCH(C266,Lists!$B$2:$B$9,0)),ISNA(MATCH(I266,Lists!$C$2:$C$5,0)),ISNA(MATCH(L266,Lists!$D$2:$D$10,0)),ISNA(MATCH(W266,Lists!$E$2:$E$3,0)),X266&lt;&gt;"Yes",K266&lt;&gt;LOWER(K266),ISNUMBER(SEARCH(" ",K266)),O266&lt;&gt;LOWER(O266),ISNUMBER(SEARCH(" ",O266)),AND(OR(B266="repair",B266="bridge"),P266=""),AND(OR(B266="repair",B266="bridge"),Q266=""),AND(U266&lt;&gt;"",V266=""),AND(U266&lt;&gt;"",NOT(OR(RIGHT(LOWER(U266),5)=".webp",RIGHT(LOWER(U266),4)=".png",RIGHT(LOWER(U266),4)=".jpg",RIGHT(LOWER(U266),5)=".jpeg")))),"Needs Fix",IF(OR(LEN(J266)&lt;40,Z266&lt;&gt;"OK",AB266&lt;&gt;"OK",R266="",AND(OR(B266="easyBoss",B266="mediumBoss",B266="finalBoss",B266="legendaryBoss"),W266&lt;&gt;"Yes")),"Warning","Ready")))</f>
        <v/>
      </c>
      <c r="AD266" s="11" t="str">
        <f>IF(AC266="","",IF(AC266="Ready","Ready",IF(A266="","Missing QuestionID; ","")&amp;IF(B266="","Missing Pool; ",IF(ISNA(MATCH(B266,Lists!$A$2:$A$12,0)),"Invalid Pool; ",""))&amp;IF(C266="","Missing Difficulty; ",IF(ISNA(MATCH(C266,Lists!$B$2:$B$9,0)),"Invalid Difficulty; ",""))&amp;IF(D266="","Missing QuestionText; ","")&amp;IF(E266="","Missing OptionA; ","")&amp;IF(F266="","Missing OptionB; ","")&amp;IF(G266="","Missing OptionC; ","")&amp;IF(H266="","Missing OptionD; ","")&amp;IF(I266="","Missing CorrectAnswer; ",IF(ISNA(MATCH(I266,Lists!$C$2:$C$5,0)),"CorrectAnswer must be A, B, C, or D; ",""))&amp;IF(J266="","Missing Feedback; ",IF(LEN(J266)&lt;40,"Feedback may be too short; ",""))&amp;IF(K266="","Missing Tag; ",IF(OR(K266&lt;&gt;LOWER(K266),ISNUMBER(SEARCH(" ",K266))),"Tag must be lowercase with no spaces; ",""))&amp;IF(L266="","Missing Type; ",IF(ISNA(MATCH(L266,Lists!$D$2:$D$10,0)),"Invalid Type; ",""))&amp;IF(M266="","Missing Objective; ","")&amp;IF(N266="","Missing ObjectiveLabel; ","")&amp;IF(O266="","Missing PrimarySkill; ",IF(OR(O266&lt;&gt;LOWER(O266),ISNUMBER(SEARCH(" ",O266))),"PrimarySkill must be lowercase with no spaces; ",""))&amp;IF(AND(OR(B266="repair",B266="bridge"),P266=""),"Repair/Bridge item needs RepairSkill; ","")&amp;IF(AND(OR(B266="repair",B266="bridge"),Q266=""),"Repair/Bridge item needs CommonError; ","")&amp;IF(R266="","ConceptCluster recommended; ","")&amp;IF(AND(U266&lt;&gt;"",V266=""),"ImageAccessibilityNote required when ImageFile is used; ","")&amp;IF(AND(U266&lt;&gt;"",NOT(OR(RIGHT(LOWER(U266),5)=".webp",RIGHT(LOWER(U266),4)=".png",RIGHT(LOWER(U266),4)=".jpg",RIGHT(LOWER(U266),5)=".jpeg"))),"Invalid image extension; ","")&amp;IF(W266="","Missing BossEligible; ",IF(ISNA(MATCH(W266,Lists!$E$2:$E$3,0)),"BossEligible must be Yes or No; ",""))&amp;IF(X266&lt;&gt;"Yes","Correct answer has not been verified; ","")&amp;IF(AA266&lt;&gt;"OK",AA266&amp;"; ","")&amp;IF(AB266&lt;&gt;"OK",AB266&amp;"; ","")&amp;IF(Z266&lt;&gt;"OK",Z266&amp;"; ","")&amp;IF(AND(OR(B266="easyBoss",B266="mediumBoss",B266="finalBoss",B266="legendaryBoss"),W266&lt;&gt;"Yes"),"Boss-pool item should be BossEligible = Yes; ","")))</f>
        <v/>
      </c>
      <c r="AE266" s="11" t="str">
        <f t="shared" si="19"/>
        <v/>
      </c>
    </row>
    <row r="267" spans="1:31" ht="45" customHeight="1">
      <c r="A267" s="15"/>
      <c r="B267" s="15"/>
      <c r="C267" s="15"/>
      <c r="D267" s="12"/>
      <c r="E267" s="12"/>
      <c r="F267" s="12"/>
      <c r="G267" s="12"/>
      <c r="H267" s="12"/>
      <c r="I267" s="15"/>
      <c r="J267" s="12"/>
      <c r="K267" s="12"/>
      <c r="L267" s="12"/>
      <c r="M267" s="12"/>
      <c r="N267" s="12"/>
      <c r="O267" s="13"/>
      <c r="P267" s="13"/>
      <c r="Q267" s="13"/>
      <c r="R267" s="13"/>
      <c r="S267" s="13"/>
      <c r="T267" s="13"/>
      <c r="U267" s="14"/>
      <c r="V267" s="14"/>
      <c r="W267" s="16"/>
      <c r="X267" s="16"/>
      <c r="Y267" s="14"/>
      <c r="Z267" s="17" t="str">
        <f t="shared" si="16"/>
        <v/>
      </c>
      <c r="AA267" s="17" t="str">
        <f t="shared" si="17"/>
        <v/>
      </c>
      <c r="AB267" s="17" t="str">
        <f t="shared" si="18"/>
        <v/>
      </c>
      <c r="AC267" s="17" t="str">
        <f>IF(COUNTA(A267:Y267)=0,"",IF(OR(A267="",B267="",C267="",D267="",E267="",F267="",G267="",H267="",I267="",J267="",K267="",L267="",M267="",N267="",O267="",W267="",X267="",COUNTIF($A$2:$A$301,A267)&gt;1,COUNTIF($D$2:$D$301,D267)&gt;1,ISNA(MATCH(B267,Lists!$A$2:$A$12,0)),ISNA(MATCH(C267,Lists!$B$2:$B$9,0)),ISNA(MATCH(I267,Lists!$C$2:$C$5,0)),ISNA(MATCH(L267,Lists!$D$2:$D$10,0)),ISNA(MATCH(W267,Lists!$E$2:$E$3,0)),X267&lt;&gt;"Yes",K267&lt;&gt;LOWER(K267),ISNUMBER(SEARCH(" ",K267)),O267&lt;&gt;LOWER(O267),ISNUMBER(SEARCH(" ",O267)),AND(OR(B267="repair",B267="bridge"),P267=""),AND(OR(B267="repair",B267="bridge"),Q267=""),AND(U267&lt;&gt;"",V267=""),AND(U267&lt;&gt;"",NOT(OR(RIGHT(LOWER(U267),5)=".webp",RIGHT(LOWER(U267),4)=".png",RIGHT(LOWER(U267),4)=".jpg",RIGHT(LOWER(U267),5)=".jpeg")))),"Needs Fix",IF(OR(LEN(J267)&lt;40,Z267&lt;&gt;"OK",AB267&lt;&gt;"OK",R267="",AND(OR(B267="easyBoss",B267="mediumBoss",B267="finalBoss",B267="legendaryBoss"),W267&lt;&gt;"Yes")),"Warning","Ready")))</f>
        <v/>
      </c>
      <c r="AD267" s="11" t="str">
        <f>IF(AC267="","",IF(AC267="Ready","Ready",IF(A267="","Missing QuestionID; ","")&amp;IF(B267="","Missing Pool; ",IF(ISNA(MATCH(B267,Lists!$A$2:$A$12,0)),"Invalid Pool; ",""))&amp;IF(C267="","Missing Difficulty; ",IF(ISNA(MATCH(C267,Lists!$B$2:$B$9,0)),"Invalid Difficulty; ",""))&amp;IF(D267="","Missing QuestionText; ","")&amp;IF(E267="","Missing OptionA; ","")&amp;IF(F267="","Missing OptionB; ","")&amp;IF(G267="","Missing OptionC; ","")&amp;IF(H267="","Missing OptionD; ","")&amp;IF(I267="","Missing CorrectAnswer; ",IF(ISNA(MATCH(I267,Lists!$C$2:$C$5,0)),"CorrectAnswer must be A, B, C, or D; ",""))&amp;IF(J267="","Missing Feedback; ",IF(LEN(J267)&lt;40,"Feedback may be too short; ",""))&amp;IF(K267="","Missing Tag; ",IF(OR(K267&lt;&gt;LOWER(K267),ISNUMBER(SEARCH(" ",K267))),"Tag must be lowercase with no spaces; ",""))&amp;IF(L267="","Missing Type; ",IF(ISNA(MATCH(L267,Lists!$D$2:$D$10,0)),"Invalid Type; ",""))&amp;IF(M267="","Missing Objective; ","")&amp;IF(N267="","Missing ObjectiveLabel; ","")&amp;IF(O267="","Missing PrimarySkill; ",IF(OR(O267&lt;&gt;LOWER(O267),ISNUMBER(SEARCH(" ",O267))),"PrimarySkill must be lowercase with no spaces; ",""))&amp;IF(AND(OR(B267="repair",B267="bridge"),P267=""),"Repair/Bridge item needs RepairSkill; ","")&amp;IF(AND(OR(B267="repair",B267="bridge"),Q267=""),"Repair/Bridge item needs CommonError; ","")&amp;IF(R267="","ConceptCluster recommended; ","")&amp;IF(AND(U267&lt;&gt;"",V267=""),"ImageAccessibilityNote required when ImageFile is used; ","")&amp;IF(AND(U267&lt;&gt;"",NOT(OR(RIGHT(LOWER(U267),5)=".webp",RIGHT(LOWER(U267),4)=".png",RIGHT(LOWER(U267),4)=".jpg",RIGHT(LOWER(U267),5)=".jpeg"))),"Invalid image extension; ","")&amp;IF(W267="","Missing BossEligible; ",IF(ISNA(MATCH(W267,Lists!$E$2:$E$3,0)),"BossEligible must be Yes or No; ",""))&amp;IF(X267&lt;&gt;"Yes","Correct answer has not been verified; ","")&amp;IF(AA267&lt;&gt;"OK",AA267&amp;"; ","")&amp;IF(AB267&lt;&gt;"OK",AB267&amp;"; ","")&amp;IF(Z267&lt;&gt;"OK",Z267&amp;"; ","")&amp;IF(AND(OR(B267="easyBoss",B267="mediumBoss",B267="finalBoss",B267="legendaryBoss"),W267&lt;&gt;"Yes"),"Boss-pool item should be BossEligible = Yes; ","")))</f>
        <v/>
      </c>
      <c r="AE267" s="11" t="str">
        <f t="shared" si="19"/>
        <v/>
      </c>
    </row>
    <row r="268" spans="1:31" ht="45" customHeight="1">
      <c r="A268" s="15"/>
      <c r="B268" s="15"/>
      <c r="C268" s="15"/>
      <c r="D268" s="12"/>
      <c r="E268" s="12"/>
      <c r="F268" s="12"/>
      <c r="G268" s="12"/>
      <c r="H268" s="12"/>
      <c r="I268" s="15"/>
      <c r="J268" s="12"/>
      <c r="K268" s="12"/>
      <c r="L268" s="12"/>
      <c r="M268" s="12"/>
      <c r="N268" s="12"/>
      <c r="O268" s="13"/>
      <c r="P268" s="13"/>
      <c r="Q268" s="13"/>
      <c r="R268" s="13"/>
      <c r="S268" s="13"/>
      <c r="T268" s="13"/>
      <c r="U268" s="14"/>
      <c r="V268" s="14"/>
      <c r="W268" s="16"/>
      <c r="X268" s="16"/>
      <c r="Y268" s="14"/>
      <c r="Z268" s="17" t="str">
        <f t="shared" si="16"/>
        <v/>
      </c>
      <c r="AA268" s="17" t="str">
        <f t="shared" si="17"/>
        <v/>
      </c>
      <c r="AB268" s="17" t="str">
        <f t="shared" si="18"/>
        <v/>
      </c>
      <c r="AC268" s="17" t="str">
        <f>IF(COUNTA(A268:Y268)=0,"",IF(OR(A268="",B268="",C268="",D268="",E268="",F268="",G268="",H268="",I268="",J268="",K268="",L268="",M268="",N268="",O268="",W268="",X268="",COUNTIF($A$2:$A$301,A268)&gt;1,COUNTIF($D$2:$D$301,D268)&gt;1,ISNA(MATCH(B268,Lists!$A$2:$A$12,0)),ISNA(MATCH(C268,Lists!$B$2:$B$9,0)),ISNA(MATCH(I268,Lists!$C$2:$C$5,0)),ISNA(MATCH(L268,Lists!$D$2:$D$10,0)),ISNA(MATCH(W268,Lists!$E$2:$E$3,0)),X268&lt;&gt;"Yes",K268&lt;&gt;LOWER(K268),ISNUMBER(SEARCH(" ",K268)),O268&lt;&gt;LOWER(O268),ISNUMBER(SEARCH(" ",O268)),AND(OR(B268="repair",B268="bridge"),P268=""),AND(OR(B268="repair",B268="bridge"),Q268=""),AND(U268&lt;&gt;"",V268=""),AND(U268&lt;&gt;"",NOT(OR(RIGHT(LOWER(U268),5)=".webp",RIGHT(LOWER(U268),4)=".png",RIGHT(LOWER(U268),4)=".jpg",RIGHT(LOWER(U268),5)=".jpeg")))),"Needs Fix",IF(OR(LEN(J268)&lt;40,Z268&lt;&gt;"OK",AB268&lt;&gt;"OK",R268="",AND(OR(B268="easyBoss",B268="mediumBoss",B268="finalBoss",B268="legendaryBoss"),W268&lt;&gt;"Yes")),"Warning","Ready")))</f>
        <v/>
      </c>
      <c r="AD268" s="11" t="str">
        <f>IF(AC268="","",IF(AC268="Ready","Ready",IF(A268="","Missing QuestionID; ","")&amp;IF(B268="","Missing Pool; ",IF(ISNA(MATCH(B268,Lists!$A$2:$A$12,0)),"Invalid Pool; ",""))&amp;IF(C268="","Missing Difficulty; ",IF(ISNA(MATCH(C268,Lists!$B$2:$B$9,0)),"Invalid Difficulty; ",""))&amp;IF(D268="","Missing QuestionText; ","")&amp;IF(E268="","Missing OptionA; ","")&amp;IF(F268="","Missing OptionB; ","")&amp;IF(G268="","Missing OptionC; ","")&amp;IF(H268="","Missing OptionD; ","")&amp;IF(I268="","Missing CorrectAnswer; ",IF(ISNA(MATCH(I268,Lists!$C$2:$C$5,0)),"CorrectAnswer must be A, B, C, or D; ",""))&amp;IF(J268="","Missing Feedback; ",IF(LEN(J268)&lt;40,"Feedback may be too short; ",""))&amp;IF(K268="","Missing Tag; ",IF(OR(K268&lt;&gt;LOWER(K268),ISNUMBER(SEARCH(" ",K268))),"Tag must be lowercase with no spaces; ",""))&amp;IF(L268="","Missing Type; ",IF(ISNA(MATCH(L268,Lists!$D$2:$D$10,0)),"Invalid Type; ",""))&amp;IF(M268="","Missing Objective; ","")&amp;IF(N268="","Missing ObjectiveLabel; ","")&amp;IF(O268="","Missing PrimarySkill; ",IF(OR(O268&lt;&gt;LOWER(O268),ISNUMBER(SEARCH(" ",O268))),"PrimarySkill must be lowercase with no spaces; ",""))&amp;IF(AND(OR(B268="repair",B268="bridge"),P268=""),"Repair/Bridge item needs RepairSkill; ","")&amp;IF(AND(OR(B268="repair",B268="bridge"),Q268=""),"Repair/Bridge item needs CommonError; ","")&amp;IF(R268="","ConceptCluster recommended; ","")&amp;IF(AND(U268&lt;&gt;"",V268=""),"ImageAccessibilityNote required when ImageFile is used; ","")&amp;IF(AND(U268&lt;&gt;"",NOT(OR(RIGHT(LOWER(U268),5)=".webp",RIGHT(LOWER(U268),4)=".png",RIGHT(LOWER(U268),4)=".jpg",RIGHT(LOWER(U268),5)=".jpeg"))),"Invalid image extension; ","")&amp;IF(W268="","Missing BossEligible; ",IF(ISNA(MATCH(W268,Lists!$E$2:$E$3,0)),"BossEligible must be Yes or No; ",""))&amp;IF(X268&lt;&gt;"Yes","Correct answer has not been verified; ","")&amp;IF(AA268&lt;&gt;"OK",AA268&amp;"; ","")&amp;IF(AB268&lt;&gt;"OK",AB268&amp;"; ","")&amp;IF(Z268&lt;&gt;"OK",Z268&amp;"; ","")&amp;IF(AND(OR(B268="easyBoss",B268="mediumBoss",B268="finalBoss",B268="legendaryBoss"),W268&lt;&gt;"Yes"),"Boss-pool item should be BossEligible = Yes; ","")))</f>
        <v/>
      </c>
      <c r="AE268" s="11" t="str">
        <f t="shared" si="19"/>
        <v/>
      </c>
    </row>
    <row r="269" spans="1:31" ht="45" customHeight="1">
      <c r="A269" s="15"/>
      <c r="B269" s="15"/>
      <c r="C269" s="15"/>
      <c r="D269" s="12"/>
      <c r="E269" s="12"/>
      <c r="F269" s="12"/>
      <c r="G269" s="12"/>
      <c r="H269" s="12"/>
      <c r="I269" s="15"/>
      <c r="J269" s="12"/>
      <c r="K269" s="12"/>
      <c r="L269" s="12"/>
      <c r="M269" s="12"/>
      <c r="N269" s="12"/>
      <c r="O269" s="13"/>
      <c r="P269" s="13"/>
      <c r="Q269" s="13"/>
      <c r="R269" s="13"/>
      <c r="S269" s="13"/>
      <c r="T269" s="13"/>
      <c r="U269" s="14"/>
      <c r="V269" s="14"/>
      <c r="W269" s="16"/>
      <c r="X269" s="16"/>
      <c r="Y269" s="14"/>
      <c r="Z269" s="17" t="str">
        <f t="shared" si="16"/>
        <v/>
      </c>
      <c r="AA269" s="17" t="str">
        <f t="shared" si="17"/>
        <v/>
      </c>
      <c r="AB269" s="17" t="str">
        <f t="shared" si="18"/>
        <v/>
      </c>
      <c r="AC269" s="17" t="str">
        <f>IF(COUNTA(A269:Y269)=0,"",IF(OR(A269="",B269="",C269="",D269="",E269="",F269="",G269="",H269="",I269="",J269="",K269="",L269="",M269="",N269="",O269="",W269="",X269="",COUNTIF($A$2:$A$301,A269)&gt;1,COUNTIF($D$2:$D$301,D269)&gt;1,ISNA(MATCH(B269,Lists!$A$2:$A$12,0)),ISNA(MATCH(C269,Lists!$B$2:$B$9,0)),ISNA(MATCH(I269,Lists!$C$2:$C$5,0)),ISNA(MATCH(L269,Lists!$D$2:$D$10,0)),ISNA(MATCH(W269,Lists!$E$2:$E$3,0)),X269&lt;&gt;"Yes",K269&lt;&gt;LOWER(K269),ISNUMBER(SEARCH(" ",K269)),O269&lt;&gt;LOWER(O269),ISNUMBER(SEARCH(" ",O269)),AND(OR(B269="repair",B269="bridge"),P269=""),AND(OR(B269="repair",B269="bridge"),Q269=""),AND(U269&lt;&gt;"",V269=""),AND(U269&lt;&gt;"",NOT(OR(RIGHT(LOWER(U269),5)=".webp",RIGHT(LOWER(U269),4)=".png",RIGHT(LOWER(U269),4)=".jpg",RIGHT(LOWER(U269),5)=".jpeg")))),"Needs Fix",IF(OR(LEN(J269)&lt;40,Z269&lt;&gt;"OK",AB269&lt;&gt;"OK",R269="",AND(OR(B269="easyBoss",B269="mediumBoss",B269="finalBoss",B269="legendaryBoss"),W269&lt;&gt;"Yes")),"Warning","Ready")))</f>
        <v/>
      </c>
      <c r="AD269" s="11" t="str">
        <f>IF(AC269="","",IF(AC269="Ready","Ready",IF(A269="","Missing QuestionID; ","")&amp;IF(B269="","Missing Pool; ",IF(ISNA(MATCH(B269,Lists!$A$2:$A$12,0)),"Invalid Pool; ",""))&amp;IF(C269="","Missing Difficulty; ",IF(ISNA(MATCH(C269,Lists!$B$2:$B$9,0)),"Invalid Difficulty; ",""))&amp;IF(D269="","Missing QuestionText; ","")&amp;IF(E269="","Missing OptionA; ","")&amp;IF(F269="","Missing OptionB; ","")&amp;IF(G269="","Missing OptionC; ","")&amp;IF(H269="","Missing OptionD; ","")&amp;IF(I269="","Missing CorrectAnswer; ",IF(ISNA(MATCH(I269,Lists!$C$2:$C$5,0)),"CorrectAnswer must be A, B, C, or D; ",""))&amp;IF(J269="","Missing Feedback; ",IF(LEN(J269)&lt;40,"Feedback may be too short; ",""))&amp;IF(K269="","Missing Tag; ",IF(OR(K269&lt;&gt;LOWER(K269),ISNUMBER(SEARCH(" ",K269))),"Tag must be lowercase with no spaces; ",""))&amp;IF(L269="","Missing Type; ",IF(ISNA(MATCH(L269,Lists!$D$2:$D$10,0)),"Invalid Type; ",""))&amp;IF(M269="","Missing Objective; ","")&amp;IF(N269="","Missing ObjectiveLabel; ","")&amp;IF(O269="","Missing PrimarySkill; ",IF(OR(O269&lt;&gt;LOWER(O269),ISNUMBER(SEARCH(" ",O269))),"PrimarySkill must be lowercase with no spaces; ",""))&amp;IF(AND(OR(B269="repair",B269="bridge"),P269=""),"Repair/Bridge item needs RepairSkill; ","")&amp;IF(AND(OR(B269="repair",B269="bridge"),Q269=""),"Repair/Bridge item needs CommonError; ","")&amp;IF(R269="","ConceptCluster recommended; ","")&amp;IF(AND(U269&lt;&gt;"",V269=""),"ImageAccessibilityNote required when ImageFile is used; ","")&amp;IF(AND(U269&lt;&gt;"",NOT(OR(RIGHT(LOWER(U269),5)=".webp",RIGHT(LOWER(U269),4)=".png",RIGHT(LOWER(U269),4)=".jpg",RIGHT(LOWER(U269),5)=".jpeg"))),"Invalid image extension; ","")&amp;IF(W269="","Missing BossEligible; ",IF(ISNA(MATCH(W269,Lists!$E$2:$E$3,0)),"BossEligible must be Yes or No; ",""))&amp;IF(X269&lt;&gt;"Yes","Correct answer has not been verified; ","")&amp;IF(AA269&lt;&gt;"OK",AA269&amp;"; ","")&amp;IF(AB269&lt;&gt;"OK",AB269&amp;"; ","")&amp;IF(Z269&lt;&gt;"OK",Z269&amp;"; ","")&amp;IF(AND(OR(B269="easyBoss",B269="mediumBoss",B269="finalBoss",B269="legendaryBoss"),W269&lt;&gt;"Yes"),"Boss-pool item should be BossEligible = Yes; ","")))</f>
        <v/>
      </c>
      <c r="AE269" s="11" t="str">
        <f t="shared" si="19"/>
        <v/>
      </c>
    </row>
    <row r="270" spans="1:31" ht="45" customHeight="1">
      <c r="A270" s="15"/>
      <c r="B270" s="15"/>
      <c r="C270" s="15"/>
      <c r="D270" s="12"/>
      <c r="E270" s="12"/>
      <c r="F270" s="12"/>
      <c r="G270" s="12"/>
      <c r="H270" s="12"/>
      <c r="I270" s="15"/>
      <c r="J270" s="12"/>
      <c r="K270" s="12"/>
      <c r="L270" s="12"/>
      <c r="M270" s="12"/>
      <c r="N270" s="12"/>
      <c r="O270" s="13"/>
      <c r="P270" s="13"/>
      <c r="Q270" s="13"/>
      <c r="R270" s="13"/>
      <c r="S270" s="13"/>
      <c r="T270" s="13"/>
      <c r="U270" s="14"/>
      <c r="V270" s="14"/>
      <c r="W270" s="16"/>
      <c r="X270" s="16"/>
      <c r="Y270" s="14"/>
      <c r="Z270" s="17" t="str">
        <f t="shared" si="16"/>
        <v/>
      </c>
      <c r="AA270" s="17" t="str">
        <f t="shared" si="17"/>
        <v/>
      </c>
      <c r="AB270" s="17" t="str">
        <f t="shared" si="18"/>
        <v/>
      </c>
      <c r="AC270" s="17" t="str">
        <f>IF(COUNTA(A270:Y270)=0,"",IF(OR(A270="",B270="",C270="",D270="",E270="",F270="",G270="",H270="",I270="",J270="",K270="",L270="",M270="",N270="",O270="",W270="",X270="",COUNTIF($A$2:$A$301,A270)&gt;1,COUNTIF($D$2:$D$301,D270)&gt;1,ISNA(MATCH(B270,Lists!$A$2:$A$12,0)),ISNA(MATCH(C270,Lists!$B$2:$B$9,0)),ISNA(MATCH(I270,Lists!$C$2:$C$5,0)),ISNA(MATCH(L270,Lists!$D$2:$D$10,0)),ISNA(MATCH(W270,Lists!$E$2:$E$3,0)),X270&lt;&gt;"Yes",K270&lt;&gt;LOWER(K270),ISNUMBER(SEARCH(" ",K270)),O270&lt;&gt;LOWER(O270),ISNUMBER(SEARCH(" ",O270)),AND(OR(B270="repair",B270="bridge"),P270=""),AND(OR(B270="repair",B270="bridge"),Q270=""),AND(U270&lt;&gt;"",V270=""),AND(U270&lt;&gt;"",NOT(OR(RIGHT(LOWER(U270),5)=".webp",RIGHT(LOWER(U270),4)=".png",RIGHT(LOWER(U270),4)=".jpg",RIGHT(LOWER(U270),5)=".jpeg")))),"Needs Fix",IF(OR(LEN(J270)&lt;40,Z270&lt;&gt;"OK",AB270&lt;&gt;"OK",R270="",AND(OR(B270="easyBoss",B270="mediumBoss",B270="finalBoss",B270="legendaryBoss"),W270&lt;&gt;"Yes")),"Warning","Ready")))</f>
        <v/>
      </c>
      <c r="AD270" s="11" t="str">
        <f>IF(AC270="","",IF(AC270="Ready","Ready",IF(A270="","Missing QuestionID; ","")&amp;IF(B270="","Missing Pool; ",IF(ISNA(MATCH(B270,Lists!$A$2:$A$12,0)),"Invalid Pool; ",""))&amp;IF(C270="","Missing Difficulty; ",IF(ISNA(MATCH(C270,Lists!$B$2:$B$9,0)),"Invalid Difficulty; ",""))&amp;IF(D270="","Missing QuestionText; ","")&amp;IF(E270="","Missing OptionA; ","")&amp;IF(F270="","Missing OptionB; ","")&amp;IF(G270="","Missing OptionC; ","")&amp;IF(H270="","Missing OptionD; ","")&amp;IF(I270="","Missing CorrectAnswer; ",IF(ISNA(MATCH(I270,Lists!$C$2:$C$5,0)),"CorrectAnswer must be A, B, C, or D; ",""))&amp;IF(J270="","Missing Feedback; ",IF(LEN(J270)&lt;40,"Feedback may be too short; ",""))&amp;IF(K270="","Missing Tag; ",IF(OR(K270&lt;&gt;LOWER(K270),ISNUMBER(SEARCH(" ",K270))),"Tag must be lowercase with no spaces; ",""))&amp;IF(L270="","Missing Type; ",IF(ISNA(MATCH(L270,Lists!$D$2:$D$10,0)),"Invalid Type; ",""))&amp;IF(M270="","Missing Objective; ","")&amp;IF(N270="","Missing ObjectiveLabel; ","")&amp;IF(O270="","Missing PrimarySkill; ",IF(OR(O270&lt;&gt;LOWER(O270),ISNUMBER(SEARCH(" ",O270))),"PrimarySkill must be lowercase with no spaces; ",""))&amp;IF(AND(OR(B270="repair",B270="bridge"),P270=""),"Repair/Bridge item needs RepairSkill; ","")&amp;IF(AND(OR(B270="repair",B270="bridge"),Q270=""),"Repair/Bridge item needs CommonError; ","")&amp;IF(R270="","ConceptCluster recommended; ","")&amp;IF(AND(U270&lt;&gt;"",V270=""),"ImageAccessibilityNote required when ImageFile is used; ","")&amp;IF(AND(U270&lt;&gt;"",NOT(OR(RIGHT(LOWER(U270),5)=".webp",RIGHT(LOWER(U270),4)=".png",RIGHT(LOWER(U270),4)=".jpg",RIGHT(LOWER(U270),5)=".jpeg"))),"Invalid image extension; ","")&amp;IF(W270="","Missing BossEligible; ",IF(ISNA(MATCH(W270,Lists!$E$2:$E$3,0)),"BossEligible must be Yes or No; ",""))&amp;IF(X270&lt;&gt;"Yes","Correct answer has not been verified; ","")&amp;IF(AA270&lt;&gt;"OK",AA270&amp;"; ","")&amp;IF(AB270&lt;&gt;"OK",AB270&amp;"; ","")&amp;IF(Z270&lt;&gt;"OK",Z270&amp;"; ","")&amp;IF(AND(OR(B270="easyBoss",B270="mediumBoss",B270="finalBoss",B270="legendaryBoss"),W270&lt;&gt;"Yes"),"Boss-pool item should be BossEligible = Yes; ","")))</f>
        <v/>
      </c>
      <c r="AE270" s="11" t="str">
        <f t="shared" si="19"/>
        <v/>
      </c>
    </row>
    <row r="271" spans="1:31" ht="45" customHeight="1">
      <c r="A271" s="15"/>
      <c r="B271" s="15"/>
      <c r="C271" s="15"/>
      <c r="D271" s="12"/>
      <c r="E271" s="12"/>
      <c r="F271" s="12"/>
      <c r="G271" s="12"/>
      <c r="H271" s="12"/>
      <c r="I271" s="15"/>
      <c r="J271" s="12"/>
      <c r="K271" s="12"/>
      <c r="L271" s="12"/>
      <c r="M271" s="12"/>
      <c r="N271" s="12"/>
      <c r="O271" s="13"/>
      <c r="P271" s="13"/>
      <c r="Q271" s="13"/>
      <c r="R271" s="13"/>
      <c r="S271" s="13"/>
      <c r="T271" s="13"/>
      <c r="U271" s="14"/>
      <c r="V271" s="14"/>
      <c r="W271" s="16"/>
      <c r="X271" s="16"/>
      <c r="Y271" s="14"/>
      <c r="Z271" s="17" t="str">
        <f t="shared" si="16"/>
        <v/>
      </c>
      <c r="AA271" s="17" t="str">
        <f t="shared" si="17"/>
        <v/>
      </c>
      <c r="AB271" s="17" t="str">
        <f t="shared" si="18"/>
        <v/>
      </c>
      <c r="AC271" s="17" t="str">
        <f>IF(COUNTA(A271:Y271)=0,"",IF(OR(A271="",B271="",C271="",D271="",E271="",F271="",G271="",H271="",I271="",J271="",K271="",L271="",M271="",N271="",O271="",W271="",X271="",COUNTIF($A$2:$A$301,A271)&gt;1,COUNTIF($D$2:$D$301,D271)&gt;1,ISNA(MATCH(B271,Lists!$A$2:$A$12,0)),ISNA(MATCH(C271,Lists!$B$2:$B$9,0)),ISNA(MATCH(I271,Lists!$C$2:$C$5,0)),ISNA(MATCH(L271,Lists!$D$2:$D$10,0)),ISNA(MATCH(W271,Lists!$E$2:$E$3,0)),X271&lt;&gt;"Yes",K271&lt;&gt;LOWER(K271),ISNUMBER(SEARCH(" ",K271)),O271&lt;&gt;LOWER(O271),ISNUMBER(SEARCH(" ",O271)),AND(OR(B271="repair",B271="bridge"),P271=""),AND(OR(B271="repair",B271="bridge"),Q271=""),AND(U271&lt;&gt;"",V271=""),AND(U271&lt;&gt;"",NOT(OR(RIGHT(LOWER(U271),5)=".webp",RIGHT(LOWER(U271),4)=".png",RIGHT(LOWER(U271),4)=".jpg",RIGHT(LOWER(U271),5)=".jpeg")))),"Needs Fix",IF(OR(LEN(J271)&lt;40,Z271&lt;&gt;"OK",AB271&lt;&gt;"OK",R271="",AND(OR(B271="easyBoss",B271="mediumBoss",B271="finalBoss",B271="legendaryBoss"),W271&lt;&gt;"Yes")),"Warning","Ready")))</f>
        <v/>
      </c>
      <c r="AD271" s="11" t="str">
        <f>IF(AC271="","",IF(AC271="Ready","Ready",IF(A271="","Missing QuestionID; ","")&amp;IF(B271="","Missing Pool; ",IF(ISNA(MATCH(B271,Lists!$A$2:$A$12,0)),"Invalid Pool; ",""))&amp;IF(C271="","Missing Difficulty; ",IF(ISNA(MATCH(C271,Lists!$B$2:$B$9,0)),"Invalid Difficulty; ",""))&amp;IF(D271="","Missing QuestionText; ","")&amp;IF(E271="","Missing OptionA; ","")&amp;IF(F271="","Missing OptionB; ","")&amp;IF(G271="","Missing OptionC; ","")&amp;IF(H271="","Missing OptionD; ","")&amp;IF(I271="","Missing CorrectAnswer; ",IF(ISNA(MATCH(I271,Lists!$C$2:$C$5,0)),"CorrectAnswer must be A, B, C, or D; ",""))&amp;IF(J271="","Missing Feedback; ",IF(LEN(J271)&lt;40,"Feedback may be too short; ",""))&amp;IF(K271="","Missing Tag; ",IF(OR(K271&lt;&gt;LOWER(K271),ISNUMBER(SEARCH(" ",K271))),"Tag must be lowercase with no spaces; ",""))&amp;IF(L271="","Missing Type; ",IF(ISNA(MATCH(L271,Lists!$D$2:$D$10,0)),"Invalid Type; ",""))&amp;IF(M271="","Missing Objective; ","")&amp;IF(N271="","Missing ObjectiveLabel; ","")&amp;IF(O271="","Missing PrimarySkill; ",IF(OR(O271&lt;&gt;LOWER(O271),ISNUMBER(SEARCH(" ",O271))),"PrimarySkill must be lowercase with no spaces; ",""))&amp;IF(AND(OR(B271="repair",B271="bridge"),P271=""),"Repair/Bridge item needs RepairSkill; ","")&amp;IF(AND(OR(B271="repair",B271="bridge"),Q271=""),"Repair/Bridge item needs CommonError; ","")&amp;IF(R271="","ConceptCluster recommended; ","")&amp;IF(AND(U271&lt;&gt;"",V271=""),"ImageAccessibilityNote required when ImageFile is used; ","")&amp;IF(AND(U271&lt;&gt;"",NOT(OR(RIGHT(LOWER(U271),5)=".webp",RIGHT(LOWER(U271),4)=".png",RIGHT(LOWER(U271),4)=".jpg",RIGHT(LOWER(U271),5)=".jpeg"))),"Invalid image extension; ","")&amp;IF(W271="","Missing BossEligible; ",IF(ISNA(MATCH(W271,Lists!$E$2:$E$3,0)),"BossEligible must be Yes or No; ",""))&amp;IF(X271&lt;&gt;"Yes","Correct answer has not been verified; ","")&amp;IF(AA271&lt;&gt;"OK",AA271&amp;"; ","")&amp;IF(AB271&lt;&gt;"OK",AB271&amp;"; ","")&amp;IF(Z271&lt;&gt;"OK",Z271&amp;"; ","")&amp;IF(AND(OR(B271="easyBoss",B271="mediumBoss",B271="finalBoss",B271="legendaryBoss"),W271&lt;&gt;"Yes"),"Boss-pool item should be BossEligible = Yes; ","")))</f>
        <v/>
      </c>
      <c r="AE271" s="11" t="str">
        <f t="shared" si="19"/>
        <v/>
      </c>
    </row>
    <row r="272" spans="1:31" ht="45" customHeight="1">
      <c r="A272" s="15"/>
      <c r="B272" s="15"/>
      <c r="C272" s="15"/>
      <c r="D272" s="12"/>
      <c r="E272" s="12"/>
      <c r="F272" s="12"/>
      <c r="G272" s="12"/>
      <c r="H272" s="12"/>
      <c r="I272" s="15"/>
      <c r="J272" s="12"/>
      <c r="K272" s="12"/>
      <c r="L272" s="12"/>
      <c r="M272" s="12"/>
      <c r="N272" s="12"/>
      <c r="O272" s="13"/>
      <c r="P272" s="13"/>
      <c r="Q272" s="13"/>
      <c r="R272" s="13"/>
      <c r="S272" s="13"/>
      <c r="T272" s="13"/>
      <c r="U272" s="14"/>
      <c r="V272" s="14"/>
      <c r="W272" s="16"/>
      <c r="X272" s="16"/>
      <c r="Y272" s="14"/>
      <c r="Z272" s="17" t="str">
        <f t="shared" si="16"/>
        <v/>
      </c>
      <c r="AA272" s="17" t="str">
        <f t="shared" si="17"/>
        <v/>
      </c>
      <c r="AB272" s="17" t="str">
        <f t="shared" si="18"/>
        <v/>
      </c>
      <c r="AC272" s="17" t="str">
        <f>IF(COUNTA(A272:Y272)=0,"",IF(OR(A272="",B272="",C272="",D272="",E272="",F272="",G272="",H272="",I272="",J272="",K272="",L272="",M272="",N272="",O272="",W272="",X272="",COUNTIF($A$2:$A$301,A272)&gt;1,COUNTIF($D$2:$D$301,D272)&gt;1,ISNA(MATCH(B272,Lists!$A$2:$A$12,0)),ISNA(MATCH(C272,Lists!$B$2:$B$9,0)),ISNA(MATCH(I272,Lists!$C$2:$C$5,0)),ISNA(MATCH(L272,Lists!$D$2:$D$10,0)),ISNA(MATCH(W272,Lists!$E$2:$E$3,0)),X272&lt;&gt;"Yes",K272&lt;&gt;LOWER(K272),ISNUMBER(SEARCH(" ",K272)),O272&lt;&gt;LOWER(O272),ISNUMBER(SEARCH(" ",O272)),AND(OR(B272="repair",B272="bridge"),P272=""),AND(OR(B272="repair",B272="bridge"),Q272=""),AND(U272&lt;&gt;"",V272=""),AND(U272&lt;&gt;"",NOT(OR(RIGHT(LOWER(U272),5)=".webp",RIGHT(LOWER(U272),4)=".png",RIGHT(LOWER(U272),4)=".jpg",RIGHT(LOWER(U272),5)=".jpeg")))),"Needs Fix",IF(OR(LEN(J272)&lt;40,Z272&lt;&gt;"OK",AB272&lt;&gt;"OK",R272="",AND(OR(B272="easyBoss",B272="mediumBoss",B272="finalBoss",B272="legendaryBoss"),W272&lt;&gt;"Yes")),"Warning","Ready")))</f>
        <v/>
      </c>
      <c r="AD272" s="11" t="str">
        <f>IF(AC272="","",IF(AC272="Ready","Ready",IF(A272="","Missing QuestionID; ","")&amp;IF(B272="","Missing Pool; ",IF(ISNA(MATCH(B272,Lists!$A$2:$A$12,0)),"Invalid Pool; ",""))&amp;IF(C272="","Missing Difficulty; ",IF(ISNA(MATCH(C272,Lists!$B$2:$B$9,0)),"Invalid Difficulty; ",""))&amp;IF(D272="","Missing QuestionText; ","")&amp;IF(E272="","Missing OptionA; ","")&amp;IF(F272="","Missing OptionB; ","")&amp;IF(G272="","Missing OptionC; ","")&amp;IF(H272="","Missing OptionD; ","")&amp;IF(I272="","Missing CorrectAnswer; ",IF(ISNA(MATCH(I272,Lists!$C$2:$C$5,0)),"CorrectAnswer must be A, B, C, or D; ",""))&amp;IF(J272="","Missing Feedback; ",IF(LEN(J272)&lt;40,"Feedback may be too short; ",""))&amp;IF(K272="","Missing Tag; ",IF(OR(K272&lt;&gt;LOWER(K272),ISNUMBER(SEARCH(" ",K272))),"Tag must be lowercase with no spaces; ",""))&amp;IF(L272="","Missing Type; ",IF(ISNA(MATCH(L272,Lists!$D$2:$D$10,0)),"Invalid Type; ",""))&amp;IF(M272="","Missing Objective; ","")&amp;IF(N272="","Missing ObjectiveLabel; ","")&amp;IF(O272="","Missing PrimarySkill; ",IF(OR(O272&lt;&gt;LOWER(O272),ISNUMBER(SEARCH(" ",O272))),"PrimarySkill must be lowercase with no spaces; ",""))&amp;IF(AND(OR(B272="repair",B272="bridge"),P272=""),"Repair/Bridge item needs RepairSkill; ","")&amp;IF(AND(OR(B272="repair",B272="bridge"),Q272=""),"Repair/Bridge item needs CommonError; ","")&amp;IF(R272="","ConceptCluster recommended; ","")&amp;IF(AND(U272&lt;&gt;"",V272=""),"ImageAccessibilityNote required when ImageFile is used; ","")&amp;IF(AND(U272&lt;&gt;"",NOT(OR(RIGHT(LOWER(U272),5)=".webp",RIGHT(LOWER(U272),4)=".png",RIGHT(LOWER(U272),4)=".jpg",RIGHT(LOWER(U272),5)=".jpeg"))),"Invalid image extension; ","")&amp;IF(W272="","Missing BossEligible; ",IF(ISNA(MATCH(W272,Lists!$E$2:$E$3,0)),"BossEligible must be Yes or No; ",""))&amp;IF(X272&lt;&gt;"Yes","Correct answer has not been verified; ","")&amp;IF(AA272&lt;&gt;"OK",AA272&amp;"; ","")&amp;IF(AB272&lt;&gt;"OK",AB272&amp;"; ","")&amp;IF(Z272&lt;&gt;"OK",Z272&amp;"; ","")&amp;IF(AND(OR(B272="easyBoss",B272="mediumBoss",B272="finalBoss",B272="legendaryBoss"),W272&lt;&gt;"Yes"),"Boss-pool item should be BossEligible = Yes; ","")))</f>
        <v/>
      </c>
      <c r="AE272" s="11" t="str">
        <f t="shared" si="19"/>
        <v/>
      </c>
    </row>
    <row r="273" spans="1:31" ht="45" customHeight="1">
      <c r="A273" s="15"/>
      <c r="B273" s="15"/>
      <c r="C273" s="15"/>
      <c r="D273" s="12"/>
      <c r="E273" s="12"/>
      <c r="F273" s="12"/>
      <c r="G273" s="12"/>
      <c r="H273" s="12"/>
      <c r="I273" s="15"/>
      <c r="J273" s="12"/>
      <c r="K273" s="12"/>
      <c r="L273" s="12"/>
      <c r="M273" s="12"/>
      <c r="N273" s="12"/>
      <c r="O273" s="13"/>
      <c r="P273" s="13"/>
      <c r="Q273" s="13"/>
      <c r="R273" s="13"/>
      <c r="S273" s="13"/>
      <c r="T273" s="13"/>
      <c r="U273" s="14"/>
      <c r="V273" s="14"/>
      <c r="W273" s="16"/>
      <c r="X273" s="16"/>
      <c r="Y273" s="14"/>
      <c r="Z273" s="17" t="str">
        <f t="shared" si="16"/>
        <v/>
      </c>
      <c r="AA273" s="17" t="str">
        <f t="shared" si="17"/>
        <v/>
      </c>
      <c r="AB273" s="17" t="str">
        <f t="shared" si="18"/>
        <v/>
      </c>
      <c r="AC273" s="17" t="str">
        <f>IF(COUNTA(A273:Y273)=0,"",IF(OR(A273="",B273="",C273="",D273="",E273="",F273="",G273="",H273="",I273="",J273="",K273="",L273="",M273="",N273="",O273="",W273="",X273="",COUNTIF($A$2:$A$301,A273)&gt;1,COUNTIF($D$2:$D$301,D273)&gt;1,ISNA(MATCH(B273,Lists!$A$2:$A$12,0)),ISNA(MATCH(C273,Lists!$B$2:$B$9,0)),ISNA(MATCH(I273,Lists!$C$2:$C$5,0)),ISNA(MATCH(L273,Lists!$D$2:$D$10,0)),ISNA(MATCH(W273,Lists!$E$2:$E$3,0)),X273&lt;&gt;"Yes",K273&lt;&gt;LOWER(K273),ISNUMBER(SEARCH(" ",K273)),O273&lt;&gt;LOWER(O273),ISNUMBER(SEARCH(" ",O273)),AND(OR(B273="repair",B273="bridge"),P273=""),AND(OR(B273="repair",B273="bridge"),Q273=""),AND(U273&lt;&gt;"",V273=""),AND(U273&lt;&gt;"",NOT(OR(RIGHT(LOWER(U273),5)=".webp",RIGHT(LOWER(U273),4)=".png",RIGHT(LOWER(U273),4)=".jpg",RIGHT(LOWER(U273),5)=".jpeg")))),"Needs Fix",IF(OR(LEN(J273)&lt;40,Z273&lt;&gt;"OK",AB273&lt;&gt;"OK",R273="",AND(OR(B273="easyBoss",B273="mediumBoss",B273="finalBoss",B273="legendaryBoss"),W273&lt;&gt;"Yes")),"Warning","Ready")))</f>
        <v/>
      </c>
      <c r="AD273" s="11" t="str">
        <f>IF(AC273="","",IF(AC273="Ready","Ready",IF(A273="","Missing QuestionID; ","")&amp;IF(B273="","Missing Pool; ",IF(ISNA(MATCH(B273,Lists!$A$2:$A$12,0)),"Invalid Pool; ",""))&amp;IF(C273="","Missing Difficulty; ",IF(ISNA(MATCH(C273,Lists!$B$2:$B$9,0)),"Invalid Difficulty; ",""))&amp;IF(D273="","Missing QuestionText; ","")&amp;IF(E273="","Missing OptionA; ","")&amp;IF(F273="","Missing OptionB; ","")&amp;IF(G273="","Missing OptionC; ","")&amp;IF(H273="","Missing OptionD; ","")&amp;IF(I273="","Missing CorrectAnswer; ",IF(ISNA(MATCH(I273,Lists!$C$2:$C$5,0)),"CorrectAnswer must be A, B, C, or D; ",""))&amp;IF(J273="","Missing Feedback; ",IF(LEN(J273)&lt;40,"Feedback may be too short; ",""))&amp;IF(K273="","Missing Tag; ",IF(OR(K273&lt;&gt;LOWER(K273),ISNUMBER(SEARCH(" ",K273))),"Tag must be lowercase with no spaces; ",""))&amp;IF(L273="","Missing Type; ",IF(ISNA(MATCH(L273,Lists!$D$2:$D$10,0)),"Invalid Type; ",""))&amp;IF(M273="","Missing Objective; ","")&amp;IF(N273="","Missing ObjectiveLabel; ","")&amp;IF(O273="","Missing PrimarySkill; ",IF(OR(O273&lt;&gt;LOWER(O273),ISNUMBER(SEARCH(" ",O273))),"PrimarySkill must be lowercase with no spaces; ",""))&amp;IF(AND(OR(B273="repair",B273="bridge"),P273=""),"Repair/Bridge item needs RepairSkill; ","")&amp;IF(AND(OR(B273="repair",B273="bridge"),Q273=""),"Repair/Bridge item needs CommonError; ","")&amp;IF(R273="","ConceptCluster recommended; ","")&amp;IF(AND(U273&lt;&gt;"",V273=""),"ImageAccessibilityNote required when ImageFile is used; ","")&amp;IF(AND(U273&lt;&gt;"",NOT(OR(RIGHT(LOWER(U273),5)=".webp",RIGHT(LOWER(U273),4)=".png",RIGHT(LOWER(U273),4)=".jpg",RIGHT(LOWER(U273),5)=".jpeg"))),"Invalid image extension; ","")&amp;IF(W273="","Missing BossEligible; ",IF(ISNA(MATCH(W273,Lists!$E$2:$E$3,0)),"BossEligible must be Yes or No; ",""))&amp;IF(X273&lt;&gt;"Yes","Correct answer has not been verified; ","")&amp;IF(AA273&lt;&gt;"OK",AA273&amp;"; ","")&amp;IF(AB273&lt;&gt;"OK",AB273&amp;"; ","")&amp;IF(Z273&lt;&gt;"OK",Z273&amp;"; ","")&amp;IF(AND(OR(B273="easyBoss",B273="mediumBoss",B273="finalBoss",B273="legendaryBoss"),W273&lt;&gt;"Yes"),"Boss-pool item should be BossEligible = Yes; ","")))</f>
        <v/>
      </c>
      <c r="AE273" s="11" t="str">
        <f t="shared" si="19"/>
        <v/>
      </c>
    </row>
    <row r="274" spans="1:31" ht="45" customHeight="1">
      <c r="A274" s="15"/>
      <c r="B274" s="15"/>
      <c r="C274" s="15"/>
      <c r="D274" s="12"/>
      <c r="E274" s="12"/>
      <c r="F274" s="12"/>
      <c r="G274" s="12"/>
      <c r="H274" s="12"/>
      <c r="I274" s="15"/>
      <c r="J274" s="12"/>
      <c r="K274" s="12"/>
      <c r="L274" s="12"/>
      <c r="M274" s="12"/>
      <c r="N274" s="12"/>
      <c r="O274" s="13"/>
      <c r="P274" s="13"/>
      <c r="Q274" s="13"/>
      <c r="R274" s="13"/>
      <c r="S274" s="13"/>
      <c r="T274" s="13"/>
      <c r="U274" s="14"/>
      <c r="V274" s="14"/>
      <c r="W274" s="16"/>
      <c r="X274" s="16"/>
      <c r="Y274" s="14"/>
      <c r="Z274" s="17" t="str">
        <f t="shared" si="16"/>
        <v/>
      </c>
      <c r="AA274" s="17" t="str">
        <f t="shared" si="17"/>
        <v/>
      </c>
      <c r="AB274" s="17" t="str">
        <f t="shared" si="18"/>
        <v/>
      </c>
      <c r="AC274" s="17" t="str">
        <f>IF(COUNTA(A274:Y274)=0,"",IF(OR(A274="",B274="",C274="",D274="",E274="",F274="",G274="",H274="",I274="",J274="",K274="",L274="",M274="",N274="",O274="",W274="",X274="",COUNTIF($A$2:$A$301,A274)&gt;1,COUNTIF($D$2:$D$301,D274)&gt;1,ISNA(MATCH(B274,Lists!$A$2:$A$12,0)),ISNA(MATCH(C274,Lists!$B$2:$B$9,0)),ISNA(MATCH(I274,Lists!$C$2:$C$5,0)),ISNA(MATCH(L274,Lists!$D$2:$D$10,0)),ISNA(MATCH(W274,Lists!$E$2:$E$3,0)),X274&lt;&gt;"Yes",K274&lt;&gt;LOWER(K274),ISNUMBER(SEARCH(" ",K274)),O274&lt;&gt;LOWER(O274),ISNUMBER(SEARCH(" ",O274)),AND(OR(B274="repair",B274="bridge"),P274=""),AND(OR(B274="repair",B274="bridge"),Q274=""),AND(U274&lt;&gt;"",V274=""),AND(U274&lt;&gt;"",NOT(OR(RIGHT(LOWER(U274),5)=".webp",RIGHT(LOWER(U274),4)=".png",RIGHT(LOWER(U274),4)=".jpg",RIGHT(LOWER(U274),5)=".jpeg")))),"Needs Fix",IF(OR(LEN(J274)&lt;40,Z274&lt;&gt;"OK",AB274&lt;&gt;"OK",R274="",AND(OR(B274="easyBoss",B274="mediumBoss",B274="finalBoss",B274="legendaryBoss"),W274&lt;&gt;"Yes")),"Warning","Ready")))</f>
        <v/>
      </c>
      <c r="AD274" s="11" t="str">
        <f>IF(AC274="","",IF(AC274="Ready","Ready",IF(A274="","Missing QuestionID; ","")&amp;IF(B274="","Missing Pool; ",IF(ISNA(MATCH(B274,Lists!$A$2:$A$12,0)),"Invalid Pool; ",""))&amp;IF(C274="","Missing Difficulty; ",IF(ISNA(MATCH(C274,Lists!$B$2:$B$9,0)),"Invalid Difficulty; ",""))&amp;IF(D274="","Missing QuestionText; ","")&amp;IF(E274="","Missing OptionA; ","")&amp;IF(F274="","Missing OptionB; ","")&amp;IF(G274="","Missing OptionC; ","")&amp;IF(H274="","Missing OptionD; ","")&amp;IF(I274="","Missing CorrectAnswer; ",IF(ISNA(MATCH(I274,Lists!$C$2:$C$5,0)),"CorrectAnswer must be A, B, C, or D; ",""))&amp;IF(J274="","Missing Feedback; ",IF(LEN(J274)&lt;40,"Feedback may be too short; ",""))&amp;IF(K274="","Missing Tag; ",IF(OR(K274&lt;&gt;LOWER(K274),ISNUMBER(SEARCH(" ",K274))),"Tag must be lowercase with no spaces; ",""))&amp;IF(L274="","Missing Type; ",IF(ISNA(MATCH(L274,Lists!$D$2:$D$10,0)),"Invalid Type; ",""))&amp;IF(M274="","Missing Objective; ","")&amp;IF(N274="","Missing ObjectiveLabel; ","")&amp;IF(O274="","Missing PrimarySkill; ",IF(OR(O274&lt;&gt;LOWER(O274),ISNUMBER(SEARCH(" ",O274))),"PrimarySkill must be lowercase with no spaces; ",""))&amp;IF(AND(OR(B274="repair",B274="bridge"),P274=""),"Repair/Bridge item needs RepairSkill; ","")&amp;IF(AND(OR(B274="repair",B274="bridge"),Q274=""),"Repair/Bridge item needs CommonError; ","")&amp;IF(R274="","ConceptCluster recommended; ","")&amp;IF(AND(U274&lt;&gt;"",V274=""),"ImageAccessibilityNote required when ImageFile is used; ","")&amp;IF(AND(U274&lt;&gt;"",NOT(OR(RIGHT(LOWER(U274),5)=".webp",RIGHT(LOWER(U274),4)=".png",RIGHT(LOWER(U274),4)=".jpg",RIGHT(LOWER(U274),5)=".jpeg"))),"Invalid image extension; ","")&amp;IF(W274="","Missing BossEligible; ",IF(ISNA(MATCH(W274,Lists!$E$2:$E$3,0)),"BossEligible must be Yes or No; ",""))&amp;IF(X274&lt;&gt;"Yes","Correct answer has not been verified; ","")&amp;IF(AA274&lt;&gt;"OK",AA274&amp;"; ","")&amp;IF(AB274&lt;&gt;"OK",AB274&amp;"; ","")&amp;IF(Z274&lt;&gt;"OK",Z274&amp;"; ","")&amp;IF(AND(OR(B274="easyBoss",B274="mediumBoss",B274="finalBoss",B274="legendaryBoss"),W274&lt;&gt;"Yes"),"Boss-pool item should be BossEligible = Yes; ","")))</f>
        <v/>
      </c>
      <c r="AE274" s="11" t="str">
        <f t="shared" si="19"/>
        <v/>
      </c>
    </row>
    <row r="275" spans="1:31" ht="45" customHeight="1">
      <c r="A275" s="15"/>
      <c r="B275" s="15"/>
      <c r="C275" s="15"/>
      <c r="D275" s="12"/>
      <c r="E275" s="12"/>
      <c r="F275" s="12"/>
      <c r="G275" s="12"/>
      <c r="H275" s="12"/>
      <c r="I275" s="15"/>
      <c r="J275" s="12"/>
      <c r="K275" s="12"/>
      <c r="L275" s="12"/>
      <c r="M275" s="12"/>
      <c r="N275" s="12"/>
      <c r="O275" s="13"/>
      <c r="P275" s="13"/>
      <c r="Q275" s="13"/>
      <c r="R275" s="13"/>
      <c r="S275" s="13"/>
      <c r="T275" s="13"/>
      <c r="U275" s="14"/>
      <c r="V275" s="14"/>
      <c r="W275" s="16"/>
      <c r="X275" s="16"/>
      <c r="Y275" s="14"/>
      <c r="Z275" s="17" t="str">
        <f t="shared" si="16"/>
        <v/>
      </c>
      <c r="AA275" s="17" t="str">
        <f t="shared" si="17"/>
        <v/>
      </c>
      <c r="AB275" s="17" t="str">
        <f t="shared" si="18"/>
        <v/>
      </c>
      <c r="AC275" s="17" t="str">
        <f>IF(COUNTA(A275:Y275)=0,"",IF(OR(A275="",B275="",C275="",D275="",E275="",F275="",G275="",H275="",I275="",J275="",K275="",L275="",M275="",N275="",O275="",W275="",X275="",COUNTIF($A$2:$A$301,A275)&gt;1,COUNTIF($D$2:$D$301,D275)&gt;1,ISNA(MATCH(B275,Lists!$A$2:$A$12,0)),ISNA(MATCH(C275,Lists!$B$2:$B$9,0)),ISNA(MATCH(I275,Lists!$C$2:$C$5,0)),ISNA(MATCH(L275,Lists!$D$2:$D$10,0)),ISNA(MATCH(W275,Lists!$E$2:$E$3,0)),X275&lt;&gt;"Yes",K275&lt;&gt;LOWER(K275),ISNUMBER(SEARCH(" ",K275)),O275&lt;&gt;LOWER(O275),ISNUMBER(SEARCH(" ",O275)),AND(OR(B275="repair",B275="bridge"),P275=""),AND(OR(B275="repair",B275="bridge"),Q275=""),AND(U275&lt;&gt;"",V275=""),AND(U275&lt;&gt;"",NOT(OR(RIGHT(LOWER(U275),5)=".webp",RIGHT(LOWER(U275),4)=".png",RIGHT(LOWER(U275),4)=".jpg",RIGHT(LOWER(U275),5)=".jpeg")))),"Needs Fix",IF(OR(LEN(J275)&lt;40,Z275&lt;&gt;"OK",AB275&lt;&gt;"OK",R275="",AND(OR(B275="easyBoss",B275="mediumBoss",B275="finalBoss",B275="legendaryBoss"),W275&lt;&gt;"Yes")),"Warning","Ready")))</f>
        <v/>
      </c>
      <c r="AD275" s="11" t="str">
        <f>IF(AC275="","",IF(AC275="Ready","Ready",IF(A275="","Missing QuestionID; ","")&amp;IF(B275="","Missing Pool; ",IF(ISNA(MATCH(B275,Lists!$A$2:$A$12,0)),"Invalid Pool; ",""))&amp;IF(C275="","Missing Difficulty; ",IF(ISNA(MATCH(C275,Lists!$B$2:$B$9,0)),"Invalid Difficulty; ",""))&amp;IF(D275="","Missing QuestionText; ","")&amp;IF(E275="","Missing OptionA; ","")&amp;IF(F275="","Missing OptionB; ","")&amp;IF(G275="","Missing OptionC; ","")&amp;IF(H275="","Missing OptionD; ","")&amp;IF(I275="","Missing CorrectAnswer; ",IF(ISNA(MATCH(I275,Lists!$C$2:$C$5,0)),"CorrectAnswer must be A, B, C, or D; ",""))&amp;IF(J275="","Missing Feedback; ",IF(LEN(J275)&lt;40,"Feedback may be too short; ",""))&amp;IF(K275="","Missing Tag; ",IF(OR(K275&lt;&gt;LOWER(K275),ISNUMBER(SEARCH(" ",K275))),"Tag must be lowercase with no spaces; ",""))&amp;IF(L275="","Missing Type; ",IF(ISNA(MATCH(L275,Lists!$D$2:$D$10,0)),"Invalid Type; ",""))&amp;IF(M275="","Missing Objective; ","")&amp;IF(N275="","Missing ObjectiveLabel; ","")&amp;IF(O275="","Missing PrimarySkill; ",IF(OR(O275&lt;&gt;LOWER(O275),ISNUMBER(SEARCH(" ",O275))),"PrimarySkill must be lowercase with no spaces; ",""))&amp;IF(AND(OR(B275="repair",B275="bridge"),P275=""),"Repair/Bridge item needs RepairSkill; ","")&amp;IF(AND(OR(B275="repair",B275="bridge"),Q275=""),"Repair/Bridge item needs CommonError; ","")&amp;IF(R275="","ConceptCluster recommended; ","")&amp;IF(AND(U275&lt;&gt;"",V275=""),"ImageAccessibilityNote required when ImageFile is used; ","")&amp;IF(AND(U275&lt;&gt;"",NOT(OR(RIGHT(LOWER(U275),5)=".webp",RIGHT(LOWER(U275),4)=".png",RIGHT(LOWER(U275),4)=".jpg",RIGHT(LOWER(U275),5)=".jpeg"))),"Invalid image extension; ","")&amp;IF(W275="","Missing BossEligible; ",IF(ISNA(MATCH(W275,Lists!$E$2:$E$3,0)),"BossEligible must be Yes or No; ",""))&amp;IF(X275&lt;&gt;"Yes","Correct answer has not been verified; ","")&amp;IF(AA275&lt;&gt;"OK",AA275&amp;"; ","")&amp;IF(AB275&lt;&gt;"OK",AB275&amp;"; ","")&amp;IF(Z275&lt;&gt;"OK",Z275&amp;"; ","")&amp;IF(AND(OR(B275="easyBoss",B275="mediumBoss",B275="finalBoss",B275="legendaryBoss"),W275&lt;&gt;"Yes"),"Boss-pool item should be BossEligible = Yes; ","")))</f>
        <v/>
      </c>
      <c r="AE275" s="11" t="str">
        <f t="shared" si="19"/>
        <v/>
      </c>
    </row>
    <row r="276" spans="1:31" ht="45" customHeight="1">
      <c r="A276" s="15"/>
      <c r="B276" s="15"/>
      <c r="C276" s="15"/>
      <c r="D276" s="12"/>
      <c r="E276" s="12"/>
      <c r="F276" s="12"/>
      <c r="G276" s="12"/>
      <c r="H276" s="12"/>
      <c r="I276" s="15"/>
      <c r="J276" s="12"/>
      <c r="K276" s="12"/>
      <c r="L276" s="12"/>
      <c r="M276" s="12"/>
      <c r="N276" s="12"/>
      <c r="O276" s="13"/>
      <c r="P276" s="13"/>
      <c r="Q276" s="13"/>
      <c r="R276" s="13"/>
      <c r="S276" s="13"/>
      <c r="T276" s="13"/>
      <c r="U276" s="14"/>
      <c r="V276" s="14"/>
      <c r="W276" s="16"/>
      <c r="X276" s="16"/>
      <c r="Y276" s="14"/>
      <c r="Z276" s="17" t="str">
        <f t="shared" si="16"/>
        <v/>
      </c>
      <c r="AA276" s="17" t="str">
        <f t="shared" si="17"/>
        <v/>
      </c>
      <c r="AB276" s="17" t="str">
        <f t="shared" si="18"/>
        <v/>
      </c>
      <c r="AC276" s="17" t="str">
        <f>IF(COUNTA(A276:Y276)=0,"",IF(OR(A276="",B276="",C276="",D276="",E276="",F276="",G276="",H276="",I276="",J276="",K276="",L276="",M276="",N276="",O276="",W276="",X276="",COUNTIF($A$2:$A$301,A276)&gt;1,COUNTIF($D$2:$D$301,D276)&gt;1,ISNA(MATCH(B276,Lists!$A$2:$A$12,0)),ISNA(MATCH(C276,Lists!$B$2:$B$9,0)),ISNA(MATCH(I276,Lists!$C$2:$C$5,0)),ISNA(MATCH(L276,Lists!$D$2:$D$10,0)),ISNA(MATCH(W276,Lists!$E$2:$E$3,0)),X276&lt;&gt;"Yes",K276&lt;&gt;LOWER(K276),ISNUMBER(SEARCH(" ",K276)),O276&lt;&gt;LOWER(O276),ISNUMBER(SEARCH(" ",O276)),AND(OR(B276="repair",B276="bridge"),P276=""),AND(OR(B276="repair",B276="bridge"),Q276=""),AND(U276&lt;&gt;"",V276=""),AND(U276&lt;&gt;"",NOT(OR(RIGHT(LOWER(U276),5)=".webp",RIGHT(LOWER(U276),4)=".png",RIGHT(LOWER(U276),4)=".jpg",RIGHT(LOWER(U276),5)=".jpeg")))),"Needs Fix",IF(OR(LEN(J276)&lt;40,Z276&lt;&gt;"OK",AB276&lt;&gt;"OK",R276="",AND(OR(B276="easyBoss",B276="mediumBoss",B276="finalBoss",B276="legendaryBoss"),W276&lt;&gt;"Yes")),"Warning","Ready")))</f>
        <v/>
      </c>
      <c r="AD276" s="11" t="str">
        <f>IF(AC276="","",IF(AC276="Ready","Ready",IF(A276="","Missing QuestionID; ","")&amp;IF(B276="","Missing Pool; ",IF(ISNA(MATCH(B276,Lists!$A$2:$A$12,0)),"Invalid Pool; ",""))&amp;IF(C276="","Missing Difficulty; ",IF(ISNA(MATCH(C276,Lists!$B$2:$B$9,0)),"Invalid Difficulty; ",""))&amp;IF(D276="","Missing QuestionText; ","")&amp;IF(E276="","Missing OptionA; ","")&amp;IF(F276="","Missing OptionB; ","")&amp;IF(G276="","Missing OptionC; ","")&amp;IF(H276="","Missing OptionD; ","")&amp;IF(I276="","Missing CorrectAnswer; ",IF(ISNA(MATCH(I276,Lists!$C$2:$C$5,0)),"CorrectAnswer must be A, B, C, or D; ",""))&amp;IF(J276="","Missing Feedback; ",IF(LEN(J276)&lt;40,"Feedback may be too short; ",""))&amp;IF(K276="","Missing Tag; ",IF(OR(K276&lt;&gt;LOWER(K276),ISNUMBER(SEARCH(" ",K276))),"Tag must be lowercase with no spaces; ",""))&amp;IF(L276="","Missing Type; ",IF(ISNA(MATCH(L276,Lists!$D$2:$D$10,0)),"Invalid Type; ",""))&amp;IF(M276="","Missing Objective; ","")&amp;IF(N276="","Missing ObjectiveLabel; ","")&amp;IF(O276="","Missing PrimarySkill; ",IF(OR(O276&lt;&gt;LOWER(O276),ISNUMBER(SEARCH(" ",O276))),"PrimarySkill must be lowercase with no spaces; ",""))&amp;IF(AND(OR(B276="repair",B276="bridge"),P276=""),"Repair/Bridge item needs RepairSkill; ","")&amp;IF(AND(OR(B276="repair",B276="bridge"),Q276=""),"Repair/Bridge item needs CommonError; ","")&amp;IF(R276="","ConceptCluster recommended; ","")&amp;IF(AND(U276&lt;&gt;"",V276=""),"ImageAccessibilityNote required when ImageFile is used; ","")&amp;IF(AND(U276&lt;&gt;"",NOT(OR(RIGHT(LOWER(U276),5)=".webp",RIGHT(LOWER(U276),4)=".png",RIGHT(LOWER(U276),4)=".jpg",RIGHT(LOWER(U276),5)=".jpeg"))),"Invalid image extension; ","")&amp;IF(W276="","Missing BossEligible; ",IF(ISNA(MATCH(W276,Lists!$E$2:$E$3,0)),"BossEligible must be Yes or No; ",""))&amp;IF(X276&lt;&gt;"Yes","Correct answer has not been verified; ","")&amp;IF(AA276&lt;&gt;"OK",AA276&amp;"; ","")&amp;IF(AB276&lt;&gt;"OK",AB276&amp;"; ","")&amp;IF(Z276&lt;&gt;"OK",Z276&amp;"; ","")&amp;IF(AND(OR(B276="easyBoss",B276="mediumBoss",B276="finalBoss",B276="legendaryBoss"),W276&lt;&gt;"Yes"),"Boss-pool item should be BossEligible = Yes; ","")))</f>
        <v/>
      </c>
      <c r="AE276" s="11" t="str">
        <f t="shared" si="19"/>
        <v/>
      </c>
    </row>
    <row r="277" spans="1:31" ht="45" customHeight="1">
      <c r="A277" s="15"/>
      <c r="B277" s="15"/>
      <c r="C277" s="15"/>
      <c r="D277" s="12"/>
      <c r="E277" s="12"/>
      <c r="F277" s="12"/>
      <c r="G277" s="12"/>
      <c r="H277" s="12"/>
      <c r="I277" s="15"/>
      <c r="J277" s="12"/>
      <c r="K277" s="12"/>
      <c r="L277" s="12"/>
      <c r="M277" s="12"/>
      <c r="N277" s="12"/>
      <c r="O277" s="13"/>
      <c r="P277" s="13"/>
      <c r="Q277" s="13"/>
      <c r="R277" s="13"/>
      <c r="S277" s="13"/>
      <c r="T277" s="13"/>
      <c r="U277" s="14"/>
      <c r="V277" s="14"/>
      <c r="W277" s="16"/>
      <c r="X277" s="16"/>
      <c r="Y277" s="14"/>
      <c r="Z277" s="17" t="str">
        <f t="shared" si="16"/>
        <v/>
      </c>
      <c r="AA277" s="17" t="str">
        <f t="shared" si="17"/>
        <v/>
      </c>
      <c r="AB277" s="17" t="str">
        <f t="shared" si="18"/>
        <v/>
      </c>
      <c r="AC277" s="17" t="str">
        <f>IF(COUNTA(A277:Y277)=0,"",IF(OR(A277="",B277="",C277="",D277="",E277="",F277="",G277="",H277="",I277="",J277="",K277="",L277="",M277="",N277="",O277="",W277="",X277="",COUNTIF($A$2:$A$301,A277)&gt;1,COUNTIF($D$2:$D$301,D277)&gt;1,ISNA(MATCH(B277,Lists!$A$2:$A$12,0)),ISNA(MATCH(C277,Lists!$B$2:$B$9,0)),ISNA(MATCH(I277,Lists!$C$2:$C$5,0)),ISNA(MATCH(L277,Lists!$D$2:$D$10,0)),ISNA(MATCH(W277,Lists!$E$2:$E$3,0)),X277&lt;&gt;"Yes",K277&lt;&gt;LOWER(K277),ISNUMBER(SEARCH(" ",K277)),O277&lt;&gt;LOWER(O277),ISNUMBER(SEARCH(" ",O277)),AND(OR(B277="repair",B277="bridge"),P277=""),AND(OR(B277="repair",B277="bridge"),Q277=""),AND(U277&lt;&gt;"",V277=""),AND(U277&lt;&gt;"",NOT(OR(RIGHT(LOWER(U277),5)=".webp",RIGHT(LOWER(U277),4)=".png",RIGHT(LOWER(U277),4)=".jpg",RIGHT(LOWER(U277),5)=".jpeg")))),"Needs Fix",IF(OR(LEN(J277)&lt;40,Z277&lt;&gt;"OK",AB277&lt;&gt;"OK",R277="",AND(OR(B277="easyBoss",B277="mediumBoss",B277="finalBoss",B277="legendaryBoss"),W277&lt;&gt;"Yes")),"Warning","Ready")))</f>
        <v/>
      </c>
      <c r="AD277" s="11" t="str">
        <f>IF(AC277="","",IF(AC277="Ready","Ready",IF(A277="","Missing QuestionID; ","")&amp;IF(B277="","Missing Pool; ",IF(ISNA(MATCH(B277,Lists!$A$2:$A$12,0)),"Invalid Pool; ",""))&amp;IF(C277="","Missing Difficulty; ",IF(ISNA(MATCH(C277,Lists!$B$2:$B$9,0)),"Invalid Difficulty; ",""))&amp;IF(D277="","Missing QuestionText; ","")&amp;IF(E277="","Missing OptionA; ","")&amp;IF(F277="","Missing OptionB; ","")&amp;IF(G277="","Missing OptionC; ","")&amp;IF(H277="","Missing OptionD; ","")&amp;IF(I277="","Missing CorrectAnswer; ",IF(ISNA(MATCH(I277,Lists!$C$2:$C$5,0)),"CorrectAnswer must be A, B, C, or D; ",""))&amp;IF(J277="","Missing Feedback; ",IF(LEN(J277)&lt;40,"Feedback may be too short; ",""))&amp;IF(K277="","Missing Tag; ",IF(OR(K277&lt;&gt;LOWER(K277),ISNUMBER(SEARCH(" ",K277))),"Tag must be lowercase with no spaces; ",""))&amp;IF(L277="","Missing Type; ",IF(ISNA(MATCH(L277,Lists!$D$2:$D$10,0)),"Invalid Type; ",""))&amp;IF(M277="","Missing Objective; ","")&amp;IF(N277="","Missing ObjectiveLabel; ","")&amp;IF(O277="","Missing PrimarySkill; ",IF(OR(O277&lt;&gt;LOWER(O277),ISNUMBER(SEARCH(" ",O277))),"PrimarySkill must be lowercase with no spaces; ",""))&amp;IF(AND(OR(B277="repair",B277="bridge"),P277=""),"Repair/Bridge item needs RepairSkill; ","")&amp;IF(AND(OR(B277="repair",B277="bridge"),Q277=""),"Repair/Bridge item needs CommonError; ","")&amp;IF(R277="","ConceptCluster recommended; ","")&amp;IF(AND(U277&lt;&gt;"",V277=""),"ImageAccessibilityNote required when ImageFile is used; ","")&amp;IF(AND(U277&lt;&gt;"",NOT(OR(RIGHT(LOWER(U277),5)=".webp",RIGHT(LOWER(U277),4)=".png",RIGHT(LOWER(U277),4)=".jpg",RIGHT(LOWER(U277),5)=".jpeg"))),"Invalid image extension; ","")&amp;IF(W277="","Missing BossEligible; ",IF(ISNA(MATCH(W277,Lists!$E$2:$E$3,0)),"BossEligible must be Yes or No; ",""))&amp;IF(X277&lt;&gt;"Yes","Correct answer has not been verified; ","")&amp;IF(AA277&lt;&gt;"OK",AA277&amp;"; ","")&amp;IF(AB277&lt;&gt;"OK",AB277&amp;"; ","")&amp;IF(Z277&lt;&gt;"OK",Z277&amp;"; ","")&amp;IF(AND(OR(B277="easyBoss",B277="mediumBoss",B277="finalBoss",B277="legendaryBoss"),W277&lt;&gt;"Yes"),"Boss-pool item should be BossEligible = Yes; ","")))</f>
        <v/>
      </c>
      <c r="AE277" s="11" t="str">
        <f t="shared" si="19"/>
        <v/>
      </c>
    </row>
    <row r="278" spans="1:31" ht="45" customHeight="1">
      <c r="A278" s="15"/>
      <c r="B278" s="15"/>
      <c r="C278" s="15"/>
      <c r="D278" s="12"/>
      <c r="E278" s="12"/>
      <c r="F278" s="12"/>
      <c r="G278" s="12"/>
      <c r="H278" s="12"/>
      <c r="I278" s="15"/>
      <c r="J278" s="12"/>
      <c r="K278" s="12"/>
      <c r="L278" s="12"/>
      <c r="M278" s="12"/>
      <c r="N278" s="12"/>
      <c r="O278" s="13"/>
      <c r="P278" s="13"/>
      <c r="Q278" s="13"/>
      <c r="R278" s="13"/>
      <c r="S278" s="13"/>
      <c r="T278" s="13"/>
      <c r="U278" s="14"/>
      <c r="V278" s="14"/>
      <c r="W278" s="16"/>
      <c r="X278" s="16"/>
      <c r="Y278" s="14"/>
      <c r="Z278" s="17" t="str">
        <f t="shared" si="16"/>
        <v/>
      </c>
      <c r="AA278" s="17" t="str">
        <f t="shared" si="17"/>
        <v/>
      </c>
      <c r="AB278" s="17" t="str">
        <f t="shared" si="18"/>
        <v/>
      </c>
      <c r="AC278" s="17" t="str">
        <f>IF(COUNTA(A278:Y278)=0,"",IF(OR(A278="",B278="",C278="",D278="",E278="",F278="",G278="",H278="",I278="",J278="",K278="",L278="",M278="",N278="",O278="",W278="",X278="",COUNTIF($A$2:$A$301,A278)&gt;1,COUNTIF($D$2:$D$301,D278)&gt;1,ISNA(MATCH(B278,Lists!$A$2:$A$12,0)),ISNA(MATCH(C278,Lists!$B$2:$B$9,0)),ISNA(MATCH(I278,Lists!$C$2:$C$5,0)),ISNA(MATCH(L278,Lists!$D$2:$D$10,0)),ISNA(MATCH(W278,Lists!$E$2:$E$3,0)),X278&lt;&gt;"Yes",K278&lt;&gt;LOWER(K278),ISNUMBER(SEARCH(" ",K278)),O278&lt;&gt;LOWER(O278),ISNUMBER(SEARCH(" ",O278)),AND(OR(B278="repair",B278="bridge"),P278=""),AND(OR(B278="repair",B278="bridge"),Q278=""),AND(U278&lt;&gt;"",V278=""),AND(U278&lt;&gt;"",NOT(OR(RIGHT(LOWER(U278),5)=".webp",RIGHT(LOWER(U278),4)=".png",RIGHT(LOWER(U278),4)=".jpg",RIGHT(LOWER(U278),5)=".jpeg")))),"Needs Fix",IF(OR(LEN(J278)&lt;40,Z278&lt;&gt;"OK",AB278&lt;&gt;"OK",R278="",AND(OR(B278="easyBoss",B278="mediumBoss",B278="finalBoss",B278="legendaryBoss"),W278&lt;&gt;"Yes")),"Warning","Ready")))</f>
        <v/>
      </c>
      <c r="AD278" s="11" t="str">
        <f>IF(AC278="","",IF(AC278="Ready","Ready",IF(A278="","Missing QuestionID; ","")&amp;IF(B278="","Missing Pool; ",IF(ISNA(MATCH(B278,Lists!$A$2:$A$12,0)),"Invalid Pool; ",""))&amp;IF(C278="","Missing Difficulty; ",IF(ISNA(MATCH(C278,Lists!$B$2:$B$9,0)),"Invalid Difficulty; ",""))&amp;IF(D278="","Missing QuestionText; ","")&amp;IF(E278="","Missing OptionA; ","")&amp;IF(F278="","Missing OptionB; ","")&amp;IF(G278="","Missing OptionC; ","")&amp;IF(H278="","Missing OptionD; ","")&amp;IF(I278="","Missing CorrectAnswer; ",IF(ISNA(MATCH(I278,Lists!$C$2:$C$5,0)),"CorrectAnswer must be A, B, C, or D; ",""))&amp;IF(J278="","Missing Feedback; ",IF(LEN(J278)&lt;40,"Feedback may be too short; ",""))&amp;IF(K278="","Missing Tag; ",IF(OR(K278&lt;&gt;LOWER(K278),ISNUMBER(SEARCH(" ",K278))),"Tag must be lowercase with no spaces; ",""))&amp;IF(L278="","Missing Type; ",IF(ISNA(MATCH(L278,Lists!$D$2:$D$10,0)),"Invalid Type; ",""))&amp;IF(M278="","Missing Objective; ","")&amp;IF(N278="","Missing ObjectiveLabel; ","")&amp;IF(O278="","Missing PrimarySkill; ",IF(OR(O278&lt;&gt;LOWER(O278),ISNUMBER(SEARCH(" ",O278))),"PrimarySkill must be lowercase with no spaces; ",""))&amp;IF(AND(OR(B278="repair",B278="bridge"),P278=""),"Repair/Bridge item needs RepairSkill; ","")&amp;IF(AND(OR(B278="repair",B278="bridge"),Q278=""),"Repair/Bridge item needs CommonError; ","")&amp;IF(R278="","ConceptCluster recommended; ","")&amp;IF(AND(U278&lt;&gt;"",V278=""),"ImageAccessibilityNote required when ImageFile is used; ","")&amp;IF(AND(U278&lt;&gt;"",NOT(OR(RIGHT(LOWER(U278),5)=".webp",RIGHT(LOWER(U278),4)=".png",RIGHT(LOWER(U278),4)=".jpg",RIGHT(LOWER(U278),5)=".jpeg"))),"Invalid image extension; ","")&amp;IF(W278="","Missing BossEligible; ",IF(ISNA(MATCH(W278,Lists!$E$2:$E$3,0)),"BossEligible must be Yes or No; ",""))&amp;IF(X278&lt;&gt;"Yes","Correct answer has not been verified; ","")&amp;IF(AA278&lt;&gt;"OK",AA278&amp;"; ","")&amp;IF(AB278&lt;&gt;"OK",AB278&amp;"; ","")&amp;IF(Z278&lt;&gt;"OK",Z278&amp;"; ","")&amp;IF(AND(OR(B278="easyBoss",B278="mediumBoss",B278="finalBoss",B278="legendaryBoss"),W278&lt;&gt;"Yes"),"Boss-pool item should be BossEligible = Yes; ","")))</f>
        <v/>
      </c>
      <c r="AE278" s="11" t="str">
        <f t="shared" si="19"/>
        <v/>
      </c>
    </row>
    <row r="279" spans="1:31" ht="45" customHeight="1">
      <c r="A279" s="15"/>
      <c r="B279" s="15"/>
      <c r="C279" s="15"/>
      <c r="D279" s="12"/>
      <c r="E279" s="12"/>
      <c r="F279" s="12"/>
      <c r="G279" s="12"/>
      <c r="H279" s="12"/>
      <c r="I279" s="15"/>
      <c r="J279" s="12"/>
      <c r="K279" s="12"/>
      <c r="L279" s="12"/>
      <c r="M279" s="12"/>
      <c r="N279" s="12"/>
      <c r="O279" s="13"/>
      <c r="P279" s="13"/>
      <c r="Q279" s="13"/>
      <c r="R279" s="13"/>
      <c r="S279" s="13"/>
      <c r="T279" s="13"/>
      <c r="U279" s="14"/>
      <c r="V279" s="14"/>
      <c r="W279" s="16"/>
      <c r="X279" s="16"/>
      <c r="Y279" s="14"/>
      <c r="Z279" s="17" t="str">
        <f t="shared" si="16"/>
        <v/>
      </c>
      <c r="AA279" s="17" t="str">
        <f t="shared" si="17"/>
        <v/>
      </c>
      <c r="AB279" s="17" t="str">
        <f t="shared" si="18"/>
        <v/>
      </c>
      <c r="AC279" s="17" t="str">
        <f>IF(COUNTA(A279:Y279)=0,"",IF(OR(A279="",B279="",C279="",D279="",E279="",F279="",G279="",H279="",I279="",J279="",K279="",L279="",M279="",N279="",O279="",W279="",X279="",COUNTIF($A$2:$A$301,A279)&gt;1,COUNTIF($D$2:$D$301,D279)&gt;1,ISNA(MATCH(B279,Lists!$A$2:$A$12,0)),ISNA(MATCH(C279,Lists!$B$2:$B$9,0)),ISNA(MATCH(I279,Lists!$C$2:$C$5,0)),ISNA(MATCH(L279,Lists!$D$2:$D$10,0)),ISNA(MATCH(W279,Lists!$E$2:$E$3,0)),X279&lt;&gt;"Yes",K279&lt;&gt;LOWER(K279),ISNUMBER(SEARCH(" ",K279)),O279&lt;&gt;LOWER(O279),ISNUMBER(SEARCH(" ",O279)),AND(OR(B279="repair",B279="bridge"),P279=""),AND(OR(B279="repair",B279="bridge"),Q279=""),AND(U279&lt;&gt;"",V279=""),AND(U279&lt;&gt;"",NOT(OR(RIGHT(LOWER(U279),5)=".webp",RIGHT(LOWER(U279),4)=".png",RIGHT(LOWER(U279),4)=".jpg",RIGHT(LOWER(U279),5)=".jpeg")))),"Needs Fix",IF(OR(LEN(J279)&lt;40,Z279&lt;&gt;"OK",AB279&lt;&gt;"OK",R279="",AND(OR(B279="easyBoss",B279="mediumBoss",B279="finalBoss",B279="legendaryBoss"),W279&lt;&gt;"Yes")),"Warning","Ready")))</f>
        <v/>
      </c>
      <c r="AD279" s="11" t="str">
        <f>IF(AC279="","",IF(AC279="Ready","Ready",IF(A279="","Missing QuestionID; ","")&amp;IF(B279="","Missing Pool; ",IF(ISNA(MATCH(B279,Lists!$A$2:$A$12,0)),"Invalid Pool; ",""))&amp;IF(C279="","Missing Difficulty; ",IF(ISNA(MATCH(C279,Lists!$B$2:$B$9,0)),"Invalid Difficulty; ",""))&amp;IF(D279="","Missing QuestionText; ","")&amp;IF(E279="","Missing OptionA; ","")&amp;IF(F279="","Missing OptionB; ","")&amp;IF(G279="","Missing OptionC; ","")&amp;IF(H279="","Missing OptionD; ","")&amp;IF(I279="","Missing CorrectAnswer; ",IF(ISNA(MATCH(I279,Lists!$C$2:$C$5,0)),"CorrectAnswer must be A, B, C, or D; ",""))&amp;IF(J279="","Missing Feedback; ",IF(LEN(J279)&lt;40,"Feedback may be too short; ",""))&amp;IF(K279="","Missing Tag; ",IF(OR(K279&lt;&gt;LOWER(K279),ISNUMBER(SEARCH(" ",K279))),"Tag must be lowercase with no spaces; ",""))&amp;IF(L279="","Missing Type; ",IF(ISNA(MATCH(L279,Lists!$D$2:$D$10,0)),"Invalid Type; ",""))&amp;IF(M279="","Missing Objective; ","")&amp;IF(N279="","Missing ObjectiveLabel; ","")&amp;IF(O279="","Missing PrimarySkill; ",IF(OR(O279&lt;&gt;LOWER(O279),ISNUMBER(SEARCH(" ",O279))),"PrimarySkill must be lowercase with no spaces; ",""))&amp;IF(AND(OR(B279="repair",B279="bridge"),P279=""),"Repair/Bridge item needs RepairSkill; ","")&amp;IF(AND(OR(B279="repair",B279="bridge"),Q279=""),"Repair/Bridge item needs CommonError; ","")&amp;IF(R279="","ConceptCluster recommended; ","")&amp;IF(AND(U279&lt;&gt;"",V279=""),"ImageAccessibilityNote required when ImageFile is used; ","")&amp;IF(AND(U279&lt;&gt;"",NOT(OR(RIGHT(LOWER(U279),5)=".webp",RIGHT(LOWER(U279),4)=".png",RIGHT(LOWER(U279),4)=".jpg",RIGHT(LOWER(U279),5)=".jpeg"))),"Invalid image extension; ","")&amp;IF(W279="","Missing BossEligible; ",IF(ISNA(MATCH(W279,Lists!$E$2:$E$3,0)),"BossEligible must be Yes or No; ",""))&amp;IF(X279&lt;&gt;"Yes","Correct answer has not been verified; ","")&amp;IF(AA279&lt;&gt;"OK",AA279&amp;"; ","")&amp;IF(AB279&lt;&gt;"OK",AB279&amp;"; ","")&amp;IF(Z279&lt;&gt;"OK",Z279&amp;"; ","")&amp;IF(AND(OR(B279="easyBoss",B279="mediumBoss",B279="finalBoss",B279="legendaryBoss"),W279&lt;&gt;"Yes"),"Boss-pool item should be BossEligible = Yes; ","")))</f>
        <v/>
      </c>
      <c r="AE279" s="11" t="str">
        <f t="shared" si="19"/>
        <v/>
      </c>
    </row>
    <row r="280" spans="1:31" ht="45" customHeight="1">
      <c r="A280" s="15"/>
      <c r="B280" s="15"/>
      <c r="C280" s="15"/>
      <c r="D280" s="12"/>
      <c r="E280" s="12"/>
      <c r="F280" s="12"/>
      <c r="G280" s="12"/>
      <c r="H280" s="12"/>
      <c r="I280" s="15"/>
      <c r="J280" s="12"/>
      <c r="K280" s="12"/>
      <c r="L280" s="12"/>
      <c r="M280" s="12"/>
      <c r="N280" s="12"/>
      <c r="O280" s="13"/>
      <c r="P280" s="13"/>
      <c r="Q280" s="13"/>
      <c r="R280" s="13"/>
      <c r="S280" s="13"/>
      <c r="T280" s="13"/>
      <c r="U280" s="14"/>
      <c r="V280" s="14"/>
      <c r="W280" s="16"/>
      <c r="X280" s="16"/>
      <c r="Y280" s="14"/>
      <c r="Z280" s="17" t="str">
        <f t="shared" si="16"/>
        <v/>
      </c>
      <c r="AA280" s="17" t="str">
        <f t="shared" si="17"/>
        <v/>
      </c>
      <c r="AB280" s="17" t="str">
        <f t="shared" si="18"/>
        <v/>
      </c>
      <c r="AC280" s="17" t="str">
        <f>IF(COUNTA(A280:Y280)=0,"",IF(OR(A280="",B280="",C280="",D280="",E280="",F280="",G280="",H280="",I280="",J280="",K280="",L280="",M280="",N280="",O280="",W280="",X280="",COUNTIF($A$2:$A$301,A280)&gt;1,COUNTIF($D$2:$D$301,D280)&gt;1,ISNA(MATCH(B280,Lists!$A$2:$A$12,0)),ISNA(MATCH(C280,Lists!$B$2:$B$9,0)),ISNA(MATCH(I280,Lists!$C$2:$C$5,0)),ISNA(MATCH(L280,Lists!$D$2:$D$10,0)),ISNA(MATCH(W280,Lists!$E$2:$E$3,0)),X280&lt;&gt;"Yes",K280&lt;&gt;LOWER(K280),ISNUMBER(SEARCH(" ",K280)),O280&lt;&gt;LOWER(O280),ISNUMBER(SEARCH(" ",O280)),AND(OR(B280="repair",B280="bridge"),P280=""),AND(OR(B280="repair",B280="bridge"),Q280=""),AND(U280&lt;&gt;"",V280=""),AND(U280&lt;&gt;"",NOT(OR(RIGHT(LOWER(U280),5)=".webp",RIGHT(LOWER(U280),4)=".png",RIGHT(LOWER(U280),4)=".jpg",RIGHT(LOWER(U280),5)=".jpeg")))),"Needs Fix",IF(OR(LEN(J280)&lt;40,Z280&lt;&gt;"OK",AB280&lt;&gt;"OK",R280="",AND(OR(B280="easyBoss",B280="mediumBoss",B280="finalBoss",B280="legendaryBoss"),W280&lt;&gt;"Yes")),"Warning","Ready")))</f>
        <v/>
      </c>
      <c r="AD280" s="11" t="str">
        <f>IF(AC280="","",IF(AC280="Ready","Ready",IF(A280="","Missing QuestionID; ","")&amp;IF(B280="","Missing Pool; ",IF(ISNA(MATCH(B280,Lists!$A$2:$A$12,0)),"Invalid Pool; ",""))&amp;IF(C280="","Missing Difficulty; ",IF(ISNA(MATCH(C280,Lists!$B$2:$B$9,0)),"Invalid Difficulty; ",""))&amp;IF(D280="","Missing QuestionText; ","")&amp;IF(E280="","Missing OptionA; ","")&amp;IF(F280="","Missing OptionB; ","")&amp;IF(G280="","Missing OptionC; ","")&amp;IF(H280="","Missing OptionD; ","")&amp;IF(I280="","Missing CorrectAnswer; ",IF(ISNA(MATCH(I280,Lists!$C$2:$C$5,0)),"CorrectAnswer must be A, B, C, or D; ",""))&amp;IF(J280="","Missing Feedback; ",IF(LEN(J280)&lt;40,"Feedback may be too short; ",""))&amp;IF(K280="","Missing Tag; ",IF(OR(K280&lt;&gt;LOWER(K280),ISNUMBER(SEARCH(" ",K280))),"Tag must be lowercase with no spaces; ",""))&amp;IF(L280="","Missing Type; ",IF(ISNA(MATCH(L280,Lists!$D$2:$D$10,0)),"Invalid Type; ",""))&amp;IF(M280="","Missing Objective; ","")&amp;IF(N280="","Missing ObjectiveLabel; ","")&amp;IF(O280="","Missing PrimarySkill; ",IF(OR(O280&lt;&gt;LOWER(O280),ISNUMBER(SEARCH(" ",O280))),"PrimarySkill must be lowercase with no spaces; ",""))&amp;IF(AND(OR(B280="repair",B280="bridge"),P280=""),"Repair/Bridge item needs RepairSkill; ","")&amp;IF(AND(OR(B280="repair",B280="bridge"),Q280=""),"Repair/Bridge item needs CommonError; ","")&amp;IF(R280="","ConceptCluster recommended; ","")&amp;IF(AND(U280&lt;&gt;"",V280=""),"ImageAccessibilityNote required when ImageFile is used; ","")&amp;IF(AND(U280&lt;&gt;"",NOT(OR(RIGHT(LOWER(U280),5)=".webp",RIGHT(LOWER(U280),4)=".png",RIGHT(LOWER(U280),4)=".jpg",RIGHT(LOWER(U280),5)=".jpeg"))),"Invalid image extension; ","")&amp;IF(W280="","Missing BossEligible; ",IF(ISNA(MATCH(W280,Lists!$E$2:$E$3,0)),"BossEligible must be Yes or No; ",""))&amp;IF(X280&lt;&gt;"Yes","Correct answer has not been verified; ","")&amp;IF(AA280&lt;&gt;"OK",AA280&amp;"; ","")&amp;IF(AB280&lt;&gt;"OK",AB280&amp;"; ","")&amp;IF(Z280&lt;&gt;"OK",Z280&amp;"; ","")&amp;IF(AND(OR(B280="easyBoss",B280="mediumBoss",B280="finalBoss",B280="legendaryBoss"),W280&lt;&gt;"Yes"),"Boss-pool item should be BossEligible = Yes; ","")))</f>
        <v/>
      </c>
      <c r="AE280" s="11" t="str">
        <f t="shared" si="19"/>
        <v/>
      </c>
    </row>
    <row r="281" spans="1:31" ht="45" customHeight="1">
      <c r="A281" s="15"/>
      <c r="B281" s="15"/>
      <c r="C281" s="15"/>
      <c r="D281" s="12"/>
      <c r="E281" s="12"/>
      <c r="F281" s="12"/>
      <c r="G281" s="12"/>
      <c r="H281" s="12"/>
      <c r="I281" s="15"/>
      <c r="J281" s="12"/>
      <c r="K281" s="12"/>
      <c r="L281" s="12"/>
      <c r="M281" s="12"/>
      <c r="N281" s="12"/>
      <c r="O281" s="13"/>
      <c r="P281" s="13"/>
      <c r="Q281" s="13"/>
      <c r="R281" s="13"/>
      <c r="S281" s="13"/>
      <c r="T281" s="13"/>
      <c r="U281" s="14"/>
      <c r="V281" s="14"/>
      <c r="W281" s="16"/>
      <c r="X281" s="16"/>
      <c r="Y281" s="14"/>
      <c r="Z281" s="17" t="str">
        <f t="shared" si="16"/>
        <v/>
      </c>
      <c r="AA281" s="17" t="str">
        <f t="shared" si="17"/>
        <v/>
      </c>
      <c r="AB281" s="17" t="str">
        <f t="shared" si="18"/>
        <v/>
      </c>
      <c r="AC281" s="17" t="str">
        <f>IF(COUNTA(A281:Y281)=0,"",IF(OR(A281="",B281="",C281="",D281="",E281="",F281="",G281="",H281="",I281="",J281="",K281="",L281="",M281="",N281="",O281="",W281="",X281="",COUNTIF($A$2:$A$301,A281)&gt;1,COUNTIF($D$2:$D$301,D281)&gt;1,ISNA(MATCH(B281,Lists!$A$2:$A$12,0)),ISNA(MATCH(C281,Lists!$B$2:$B$9,0)),ISNA(MATCH(I281,Lists!$C$2:$C$5,0)),ISNA(MATCH(L281,Lists!$D$2:$D$10,0)),ISNA(MATCH(W281,Lists!$E$2:$E$3,0)),X281&lt;&gt;"Yes",K281&lt;&gt;LOWER(K281),ISNUMBER(SEARCH(" ",K281)),O281&lt;&gt;LOWER(O281),ISNUMBER(SEARCH(" ",O281)),AND(OR(B281="repair",B281="bridge"),P281=""),AND(OR(B281="repair",B281="bridge"),Q281=""),AND(U281&lt;&gt;"",V281=""),AND(U281&lt;&gt;"",NOT(OR(RIGHT(LOWER(U281),5)=".webp",RIGHT(LOWER(U281),4)=".png",RIGHT(LOWER(U281),4)=".jpg",RIGHT(LOWER(U281),5)=".jpeg")))),"Needs Fix",IF(OR(LEN(J281)&lt;40,Z281&lt;&gt;"OK",AB281&lt;&gt;"OK",R281="",AND(OR(B281="easyBoss",B281="mediumBoss",B281="finalBoss",B281="legendaryBoss"),W281&lt;&gt;"Yes")),"Warning","Ready")))</f>
        <v/>
      </c>
      <c r="AD281" s="11" t="str">
        <f>IF(AC281="","",IF(AC281="Ready","Ready",IF(A281="","Missing QuestionID; ","")&amp;IF(B281="","Missing Pool; ",IF(ISNA(MATCH(B281,Lists!$A$2:$A$12,0)),"Invalid Pool; ",""))&amp;IF(C281="","Missing Difficulty; ",IF(ISNA(MATCH(C281,Lists!$B$2:$B$9,0)),"Invalid Difficulty; ",""))&amp;IF(D281="","Missing QuestionText; ","")&amp;IF(E281="","Missing OptionA; ","")&amp;IF(F281="","Missing OptionB; ","")&amp;IF(G281="","Missing OptionC; ","")&amp;IF(H281="","Missing OptionD; ","")&amp;IF(I281="","Missing CorrectAnswer; ",IF(ISNA(MATCH(I281,Lists!$C$2:$C$5,0)),"CorrectAnswer must be A, B, C, or D; ",""))&amp;IF(J281="","Missing Feedback; ",IF(LEN(J281)&lt;40,"Feedback may be too short; ",""))&amp;IF(K281="","Missing Tag; ",IF(OR(K281&lt;&gt;LOWER(K281),ISNUMBER(SEARCH(" ",K281))),"Tag must be lowercase with no spaces; ",""))&amp;IF(L281="","Missing Type; ",IF(ISNA(MATCH(L281,Lists!$D$2:$D$10,0)),"Invalid Type; ",""))&amp;IF(M281="","Missing Objective; ","")&amp;IF(N281="","Missing ObjectiveLabel; ","")&amp;IF(O281="","Missing PrimarySkill; ",IF(OR(O281&lt;&gt;LOWER(O281),ISNUMBER(SEARCH(" ",O281))),"PrimarySkill must be lowercase with no spaces; ",""))&amp;IF(AND(OR(B281="repair",B281="bridge"),P281=""),"Repair/Bridge item needs RepairSkill; ","")&amp;IF(AND(OR(B281="repair",B281="bridge"),Q281=""),"Repair/Bridge item needs CommonError; ","")&amp;IF(R281="","ConceptCluster recommended; ","")&amp;IF(AND(U281&lt;&gt;"",V281=""),"ImageAccessibilityNote required when ImageFile is used; ","")&amp;IF(AND(U281&lt;&gt;"",NOT(OR(RIGHT(LOWER(U281),5)=".webp",RIGHT(LOWER(U281),4)=".png",RIGHT(LOWER(U281),4)=".jpg",RIGHT(LOWER(U281),5)=".jpeg"))),"Invalid image extension; ","")&amp;IF(W281="","Missing BossEligible; ",IF(ISNA(MATCH(W281,Lists!$E$2:$E$3,0)),"BossEligible must be Yes or No; ",""))&amp;IF(X281&lt;&gt;"Yes","Correct answer has not been verified; ","")&amp;IF(AA281&lt;&gt;"OK",AA281&amp;"; ","")&amp;IF(AB281&lt;&gt;"OK",AB281&amp;"; ","")&amp;IF(Z281&lt;&gt;"OK",Z281&amp;"; ","")&amp;IF(AND(OR(B281="easyBoss",B281="mediumBoss",B281="finalBoss",B281="legendaryBoss"),W281&lt;&gt;"Yes"),"Boss-pool item should be BossEligible = Yes; ","")))</f>
        <v/>
      </c>
      <c r="AE281" s="11" t="str">
        <f t="shared" si="19"/>
        <v/>
      </c>
    </row>
    <row r="282" spans="1:31" ht="45" customHeight="1">
      <c r="A282" s="15"/>
      <c r="B282" s="15"/>
      <c r="C282" s="15"/>
      <c r="D282" s="12"/>
      <c r="E282" s="12"/>
      <c r="F282" s="12"/>
      <c r="G282" s="12"/>
      <c r="H282" s="12"/>
      <c r="I282" s="15"/>
      <c r="J282" s="12"/>
      <c r="K282" s="12"/>
      <c r="L282" s="12"/>
      <c r="M282" s="12"/>
      <c r="N282" s="12"/>
      <c r="O282" s="13"/>
      <c r="P282" s="13"/>
      <c r="Q282" s="13"/>
      <c r="R282" s="13"/>
      <c r="S282" s="13"/>
      <c r="T282" s="13"/>
      <c r="U282" s="14"/>
      <c r="V282" s="14"/>
      <c r="W282" s="16"/>
      <c r="X282" s="16"/>
      <c r="Y282" s="14"/>
      <c r="Z282" s="17" t="str">
        <f t="shared" si="16"/>
        <v/>
      </c>
      <c r="AA282" s="17" t="str">
        <f t="shared" si="17"/>
        <v/>
      </c>
      <c r="AB282" s="17" t="str">
        <f t="shared" si="18"/>
        <v/>
      </c>
      <c r="AC282" s="17" t="str">
        <f>IF(COUNTA(A282:Y282)=0,"",IF(OR(A282="",B282="",C282="",D282="",E282="",F282="",G282="",H282="",I282="",J282="",K282="",L282="",M282="",N282="",O282="",W282="",X282="",COUNTIF($A$2:$A$301,A282)&gt;1,COUNTIF($D$2:$D$301,D282)&gt;1,ISNA(MATCH(B282,Lists!$A$2:$A$12,0)),ISNA(MATCH(C282,Lists!$B$2:$B$9,0)),ISNA(MATCH(I282,Lists!$C$2:$C$5,0)),ISNA(MATCH(L282,Lists!$D$2:$D$10,0)),ISNA(MATCH(W282,Lists!$E$2:$E$3,0)),X282&lt;&gt;"Yes",K282&lt;&gt;LOWER(K282),ISNUMBER(SEARCH(" ",K282)),O282&lt;&gt;LOWER(O282),ISNUMBER(SEARCH(" ",O282)),AND(OR(B282="repair",B282="bridge"),P282=""),AND(OR(B282="repair",B282="bridge"),Q282=""),AND(U282&lt;&gt;"",V282=""),AND(U282&lt;&gt;"",NOT(OR(RIGHT(LOWER(U282),5)=".webp",RIGHT(LOWER(U282),4)=".png",RIGHT(LOWER(U282),4)=".jpg",RIGHT(LOWER(U282),5)=".jpeg")))),"Needs Fix",IF(OR(LEN(J282)&lt;40,Z282&lt;&gt;"OK",AB282&lt;&gt;"OK",R282="",AND(OR(B282="easyBoss",B282="mediumBoss",B282="finalBoss",B282="legendaryBoss"),W282&lt;&gt;"Yes")),"Warning","Ready")))</f>
        <v/>
      </c>
      <c r="AD282" s="11" t="str">
        <f>IF(AC282="","",IF(AC282="Ready","Ready",IF(A282="","Missing QuestionID; ","")&amp;IF(B282="","Missing Pool; ",IF(ISNA(MATCH(B282,Lists!$A$2:$A$12,0)),"Invalid Pool; ",""))&amp;IF(C282="","Missing Difficulty; ",IF(ISNA(MATCH(C282,Lists!$B$2:$B$9,0)),"Invalid Difficulty; ",""))&amp;IF(D282="","Missing QuestionText; ","")&amp;IF(E282="","Missing OptionA; ","")&amp;IF(F282="","Missing OptionB; ","")&amp;IF(G282="","Missing OptionC; ","")&amp;IF(H282="","Missing OptionD; ","")&amp;IF(I282="","Missing CorrectAnswer; ",IF(ISNA(MATCH(I282,Lists!$C$2:$C$5,0)),"CorrectAnswer must be A, B, C, or D; ",""))&amp;IF(J282="","Missing Feedback; ",IF(LEN(J282)&lt;40,"Feedback may be too short; ",""))&amp;IF(K282="","Missing Tag; ",IF(OR(K282&lt;&gt;LOWER(K282),ISNUMBER(SEARCH(" ",K282))),"Tag must be lowercase with no spaces; ",""))&amp;IF(L282="","Missing Type; ",IF(ISNA(MATCH(L282,Lists!$D$2:$D$10,0)),"Invalid Type; ",""))&amp;IF(M282="","Missing Objective; ","")&amp;IF(N282="","Missing ObjectiveLabel; ","")&amp;IF(O282="","Missing PrimarySkill; ",IF(OR(O282&lt;&gt;LOWER(O282),ISNUMBER(SEARCH(" ",O282))),"PrimarySkill must be lowercase with no spaces; ",""))&amp;IF(AND(OR(B282="repair",B282="bridge"),P282=""),"Repair/Bridge item needs RepairSkill; ","")&amp;IF(AND(OR(B282="repair",B282="bridge"),Q282=""),"Repair/Bridge item needs CommonError; ","")&amp;IF(R282="","ConceptCluster recommended; ","")&amp;IF(AND(U282&lt;&gt;"",V282=""),"ImageAccessibilityNote required when ImageFile is used; ","")&amp;IF(AND(U282&lt;&gt;"",NOT(OR(RIGHT(LOWER(U282),5)=".webp",RIGHT(LOWER(U282),4)=".png",RIGHT(LOWER(U282),4)=".jpg",RIGHT(LOWER(U282),5)=".jpeg"))),"Invalid image extension; ","")&amp;IF(W282="","Missing BossEligible; ",IF(ISNA(MATCH(W282,Lists!$E$2:$E$3,0)),"BossEligible must be Yes or No; ",""))&amp;IF(X282&lt;&gt;"Yes","Correct answer has not been verified; ","")&amp;IF(AA282&lt;&gt;"OK",AA282&amp;"; ","")&amp;IF(AB282&lt;&gt;"OK",AB282&amp;"; ","")&amp;IF(Z282&lt;&gt;"OK",Z282&amp;"; ","")&amp;IF(AND(OR(B282="easyBoss",B282="mediumBoss",B282="finalBoss",B282="legendaryBoss"),W282&lt;&gt;"Yes"),"Boss-pool item should be BossEligible = Yes; ","")))</f>
        <v/>
      </c>
      <c r="AE282" s="11" t="str">
        <f t="shared" si="19"/>
        <v/>
      </c>
    </row>
    <row r="283" spans="1:31" ht="45" customHeight="1">
      <c r="A283" s="15"/>
      <c r="B283" s="15"/>
      <c r="C283" s="15"/>
      <c r="D283" s="12"/>
      <c r="E283" s="12"/>
      <c r="F283" s="12"/>
      <c r="G283" s="12"/>
      <c r="H283" s="12"/>
      <c r="I283" s="15"/>
      <c r="J283" s="12"/>
      <c r="K283" s="12"/>
      <c r="L283" s="12"/>
      <c r="M283" s="12"/>
      <c r="N283" s="12"/>
      <c r="O283" s="13"/>
      <c r="P283" s="13"/>
      <c r="Q283" s="13"/>
      <c r="R283" s="13"/>
      <c r="S283" s="13"/>
      <c r="T283" s="13"/>
      <c r="U283" s="14"/>
      <c r="V283" s="14"/>
      <c r="W283" s="16"/>
      <c r="X283" s="16"/>
      <c r="Y283" s="14"/>
      <c r="Z283" s="17" t="str">
        <f t="shared" si="16"/>
        <v/>
      </c>
      <c r="AA283" s="17" t="str">
        <f t="shared" si="17"/>
        <v/>
      </c>
      <c r="AB283" s="17" t="str">
        <f t="shared" si="18"/>
        <v/>
      </c>
      <c r="AC283" s="17" t="str">
        <f>IF(COUNTA(A283:Y283)=0,"",IF(OR(A283="",B283="",C283="",D283="",E283="",F283="",G283="",H283="",I283="",J283="",K283="",L283="",M283="",N283="",O283="",W283="",X283="",COUNTIF($A$2:$A$301,A283)&gt;1,COUNTIF($D$2:$D$301,D283)&gt;1,ISNA(MATCH(B283,Lists!$A$2:$A$12,0)),ISNA(MATCH(C283,Lists!$B$2:$B$9,0)),ISNA(MATCH(I283,Lists!$C$2:$C$5,0)),ISNA(MATCH(L283,Lists!$D$2:$D$10,0)),ISNA(MATCH(W283,Lists!$E$2:$E$3,0)),X283&lt;&gt;"Yes",K283&lt;&gt;LOWER(K283),ISNUMBER(SEARCH(" ",K283)),O283&lt;&gt;LOWER(O283),ISNUMBER(SEARCH(" ",O283)),AND(OR(B283="repair",B283="bridge"),P283=""),AND(OR(B283="repair",B283="bridge"),Q283=""),AND(U283&lt;&gt;"",V283=""),AND(U283&lt;&gt;"",NOT(OR(RIGHT(LOWER(U283),5)=".webp",RIGHT(LOWER(U283),4)=".png",RIGHT(LOWER(U283),4)=".jpg",RIGHT(LOWER(U283),5)=".jpeg")))),"Needs Fix",IF(OR(LEN(J283)&lt;40,Z283&lt;&gt;"OK",AB283&lt;&gt;"OK",R283="",AND(OR(B283="easyBoss",B283="mediumBoss",B283="finalBoss",B283="legendaryBoss"),W283&lt;&gt;"Yes")),"Warning","Ready")))</f>
        <v/>
      </c>
      <c r="AD283" s="11" t="str">
        <f>IF(AC283="","",IF(AC283="Ready","Ready",IF(A283="","Missing QuestionID; ","")&amp;IF(B283="","Missing Pool; ",IF(ISNA(MATCH(B283,Lists!$A$2:$A$12,0)),"Invalid Pool; ",""))&amp;IF(C283="","Missing Difficulty; ",IF(ISNA(MATCH(C283,Lists!$B$2:$B$9,0)),"Invalid Difficulty; ",""))&amp;IF(D283="","Missing QuestionText; ","")&amp;IF(E283="","Missing OptionA; ","")&amp;IF(F283="","Missing OptionB; ","")&amp;IF(G283="","Missing OptionC; ","")&amp;IF(H283="","Missing OptionD; ","")&amp;IF(I283="","Missing CorrectAnswer; ",IF(ISNA(MATCH(I283,Lists!$C$2:$C$5,0)),"CorrectAnswer must be A, B, C, or D; ",""))&amp;IF(J283="","Missing Feedback; ",IF(LEN(J283)&lt;40,"Feedback may be too short; ",""))&amp;IF(K283="","Missing Tag; ",IF(OR(K283&lt;&gt;LOWER(K283),ISNUMBER(SEARCH(" ",K283))),"Tag must be lowercase with no spaces; ",""))&amp;IF(L283="","Missing Type; ",IF(ISNA(MATCH(L283,Lists!$D$2:$D$10,0)),"Invalid Type; ",""))&amp;IF(M283="","Missing Objective; ","")&amp;IF(N283="","Missing ObjectiveLabel; ","")&amp;IF(O283="","Missing PrimarySkill; ",IF(OR(O283&lt;&gt;LOWER(O283),ISNUMBER(SEARCH(" ",O283))),"PrimarySkill must be lowercase with no spaces; ",""))&amp;IF(AND(OR(B283="repair",B283="bridge"),P283=""),"Repair/Bridge item needs RepairSkill; ","")&amp;IF(AND(OR(B283="repair",B283="bridge"),Q283=""),"Repair/Bridge item needs CommonError; ","")&amp;IF(R283="","ConceptCluster recommended; ","")&amp;IF(AND(U283&lt;&gt;"",V283=""),"ImageAccessibilityNote required when ImageFile is used; ","")&amp;IF(AND(U283&lt;&gt;"",NOT(OR(RIGHT(LOWER(U283),5)=".webp",RIGHT(LOWER(U283),4)=".png",RIGHT(LOWER(U283),4)=".jpg",RIGHT(LOWER(U283),5)=".jpeg"))),"Invalid image extension; ","")&amp;IF(W283="","Missing BossEligible; ",IF(ISNA(MATCH(W283,Lists!$E$2:$E$3,0)),"BossEligible must be Yes or No; ",""))&amp;IF(X283&lt;&gt;"Yes","Correct answer has not been verified; ","")&amp;IF(AA283&lt;&gt;"OK",AA283&amp;"; ","")&amp;IF(AB283&lt;&gt;"OK",AB283&amp;"; ","")&amp;IF(Z283&lt;&gt;"OK",Z283&amp;"; ","")&amp;IF(AND(OR(B283="easyBoss",B283="mediumBoss",B283="finalBoss",B283="legendaryBoss"),W283&lt;&gt;"Yes"),"Boss-pool item should be BossEligible = Yes; ","")))</f>
        <v/>
      </c>
      <c r="AE283" s="11" t="str">
        <f t="shared" si="19"/>
        <v/>
      </c>
    </row>
    <row r="284" spans="1:31" ht="45" customHeight="1">
      <c r="A284" s="15"/>
      <c r="B284" s="15"/>
      <c r="C284" s="15"/>
      <c r="D284" s="12"/>
      <c r="E284" s="12"/>
      <c r="F284" s="12"/>
      <c r="G284" s="12"/>
      <c r="H284" s="12"/>
      <c r="I284" s="15"/>
      <c r="J284" s="12"/>
      <c r="K284" s="12"/>
      <c r="L284" s="12"/>
      <c r="M284" s="12"/>
      <c r="N284" s="12"/>
      <c r="O284" s="13"/>
      <c r="P284" s="13"/>
      <c r="Q284" s="13"/>
      <c r="R284" s="13"/>
      <c r="S284" s="13"/>
      <c r="T284" s="13"/>
      <c r="U284" s="14"/>
      <c r="V284" s="14"/>
      <c r="W284" s="16"/>
      <c r="X284" s="16"/>
      <c r="Y284" s="14"/>
      <c r="Z284" s="17" t="str">
        <f t="shared" si="16"/>
        <v/>
      </c>
      <c r="AA284" s="17" t="str">
        <f t="shared" si="17"/>
        <v/>
      </c>
      <c r="AB284" s="17" t="str">
        <f t="shared" si="18"/>
        <v/>
      </c>
      <c r="AC284" s="17" t="str">
        <f>IF(COUNTA(A284:Y284)=0,"",IF(OR(A284="",B284="",C284="",D284="",E284="",F284="",G284="",H284="",I284="",J284="",K284="",L284="",M284="",N284="",O284="",W284="",X284="",COUNTIF($A$2:$A$301,A284)&gt;1,COUNTIF($D$2:$D$301,D284)&gt;1,ISNA(MATCH(B284,Lists!$A$2:$A$12,0)),ISNA(MATCH(C284,Lists!$B$2:$B$9,0)),ISNA(MATCH(I284,Lists!$C$2:$C$5,0)),ISNA(MATCH(L284,Lists!$D$2:$D$10,0)),ISNA(MATCH(W284,Lists!$E$2:$E$3,0)),X284&lt;&gt;"Yes",K284&lt;&gt;LOWER(K284),ISNUMBER(SEARCH(" ",K284)),O284&lt;&gt;LOWER(O284),ISNUMBER(SEARCH(" ",O284)),AND(OR(B284="repair",B284="bridge"),P284=""),AND(OR(B284="repair",B284="bridge"),Q284=""),AND(U284&lt;&gt;"",V284=""),AND(U284&lt;&gt;"",NOT(OR(RIGHT(LOWER(U284),5)=".webp",RIGHT(LOWER(U284),4)=".png",RIGHT(LOWER(U284),4)=".jpg",RIGHT(LOWER(U284),5)=".jpeg")))),"Needs Fix",IF(OR(LEN(J284)&lt;40,Z284&lt;&gt;"OK",AB284&lt;&gt;"OK",R284="",AND(OR(B284="easyBoss",B284="mediumBoss",B284="finalBoss",B284="legendaryBoss"),W284&lt;&gt;"Yes")),"Warning","Ready")))</f>
        <v/>
      </c>
      <c r="AD284" s="11" t="str">
        <f>IF(AC284="","",IF(AC284="Ready","Ready",IF(A284="","Missing QuestionID; ","")&amp;IF(B284="","Missing Pool; ",IF(ISNA(MATCH(B284,Lists!$A$2:$A$12,0)),"Invalid Pool; ",""))&amp;IF(C284="","Missing Difficulty; ",IF(ISNA(MATCH(C284,Lists!$B$2:$B$9,0)),"Invalid Difficulty; ",""))&amp;IF(D284="","Missing QuestionText; ","")&amp;IF(E284="","Missing OptionA; ","")&amp;IF(F284="","Missing OptionB; ","")&amp;IF(G284="","Missing OptionC; ","")&amp;IF(H284="","Missing OptionD; ","")&amp;IF(I284="","Missing CorrectAnswer; ",IF(ISNA(MATCH(I284,Lists!$C$2:$C$5,0)),"CorrectAnswer must be A, B, C, or D; ",""))&amp;IF(J284="","Missing Feedback; ",IF(LEN(J284)&lt;40,"Feedback may be too short; ",""))&amp;IF(K284="","Missing Tag; ",IF(OR(K284&lt;&gt;LOWER(K284),ISNUMBER(SEARCH(" ",K284))),"Tag must be lowercase with no spaces; ",""))&amp;IF(L284="","Missing Type; ",IF(ISNA(MATCH(L284,Lists!$D$2:$D$10,0)),"Invalid Type; ",""))&amp;IF(M284="","Missing Objective; ","")&amp;IF(N284="","Missing ObjectiveLabel; ","")&amp;IF(O284="","Missing PrimarySkill; ",IF(OR(O284&lt;&gt;LOWER(O284),ISNUMBER(SEARCH(" ",O284))),"PrimarySkill must be lowercase with no spaces; ",""))&amp;IF(AND(OR(B284="repair",B284="bridge"),P284=""),"Repair/Bridge item needs RepairSkill; ","")&amp;IF(AND(OR(B284="repair",B284="bridge"),Q284=""),"Repair/Bridge item needs CommonError; ","")&amp;IF(R284="","ConceptCluster recommended; ","")&amp;IF(AND(U284&lt;&gt;"",V284=""),"ImageAccessibilityNote required when ImageFile is used; ","")&amp;IF(AND(U284&lt;&gt;"",NOT(OR(RIGHT(LOWER(U284),5)=".webp",RIGHT(LOWER(U284),4)=".png",RIGHT(LOWER(U284),4)=".jpg",RIGHT(LOWER(U284),5)=".jpeg"))),"Invalid image extension; ","")&amp;IF(W284="","Missing BossEligible; ",IF(ISNA(MATCH(W284,Lists!$E$2:$E$3,0)),"BossEligible must be Yes or No; ",""))&amp;IF(X284&lt;&gt;"Yes","Correct answer has not been verified; ","")&amp;IF(AA284&lt;&gt;"OK",AA284&amp;"; ","")&amp;IF(AB284&lt;&gt;"OK",AB284&amp;"; ","")&amp;IF(Z284&lt;&gt;"OK",Z284&amp;"; ","")&amp;IF(AND(OR(B284="easyBoss",B284="mediumBoss",B284="finalBoss",B284="legendaryBoss"),W284&lt;&gt;"Yes"),"Boss-pool item should be BossEligible = Yes; ","")))</f>
        <v/>
      </c>
      <c r="AE284" s="11" t="str">
        <f t="shared" si="19"/>
        <v/>
      </c>
    </row>
    <row r="285" spans="1:31" ht="45" customHeight="1">
      <c r="A285" s="15"/>
      <c r="B285" s="15"/>
      <c r="C285" s="15"/>
      <c r="D285" s="12"/>
      <c r="E285" s="12"/>
      <c r="F285" s="12"/>
      <c r="G285" s="12"/>
      <c r="H285" s="12"/>
      <c r="I285" s="15"/>
      <c r="J285" s="12"/>
      <c r="K285" s="12"/>
      <c r="L285" s="12"/>
      <c r="M285" s="12"/>
      <c r="N285" s="12"/>
      <c r="O285" s="13"/>
      <c r="P285" s="13"/>
      <c r="Q285" s="13"/>
      <c r="R285" s="13"/>
      <c r="S285" s="13"/>
      <c r="T285" s="13"/>
      <c r="U285" s="14"/>
      <c r="V285" s="14"/>
      <c r="W285" s="16"/>
      <c r="X285" s="16"/>
      <c r="Y285" s="14"/>
      <c r="Z285" s="17" t="str">
        <f t="shared" si="16"/>
        <v/>
      </c>
      <c r="AA285" s="17" t="str">
        <f t="shared" si="17"/>
        <v/>
      </c>
      <c r="AB285" s="17" t="str">
        <f t="shared" si="18"/>
        <v/>
      </c>
      <c r="AC285" s="17" t="str">
        <f>IF(COUNTA(A285:Y285)=0,"",IF(OR(A285="",B285="",C285="",D285="",E285="",F285="",G285="",H285="",I285="",J285="",K285="",L285="",M285="",N285="",O285="",W285="",X285="",COUNTIF($A$2:$A$301,A285)&gt;1,COUNTIF($D$2:$D$301,D285)&gt;1,ISNA(MATCH(B285,Lists!$A$2:$A$12,0)),ISNA(MATCH(C285,Lists!$B$2:$B$9,0)),ISNA(MATCH(I285,Lists!$C$2:$C$5,0)),ISNA(MATCH(L285,Lists!$D$2:$D$10,0)),ISNA(MATCH(W285,Lists!$E$2:$E$3,0)),X285&lt;&gt;"Yes",K285&lt;&gt;LOWER(K285),ISNUMBER(SEARCH(" ",K285)),O285&lt;&gt;LOWER(O285),ISNUMBER(SEARCH(" ",O285)),AND(OR(B285="repair",B285="bridge"),P285=""),AND(OR(B285="repair",B285="bridge"),Q285=""),AND(U285&lt;&gt;"",V285=""),AND(U285&lt;&gt;"",NOT(OR(RIGHT(LOWER(U285),5)=".webp",RIGHT(LOWER(U285),4)=".png",RIGHT(LOWER(U285),4)=".jpg",RIGHT(LOWER(U285),5)=".jpeg")))),"Needs Fix",IF(OR(LEN(J285)&lt;40,Z285&lt;&gt;"OK",AB285&lt;&gt;"OK",R285="",AND(OR(B285="easyBoss",B285="mediumBoss",B285="finalBoss",B285="legendaryBoss"),W285&lt;&gt;"Yes")),"Warning","Ready")))</f>
        <v/>
      </c>
      <c r="AD285" s="11" t="str">
        <f>IF(AC285="","",IF(AC285="Ready","Ready",IF(A285="","Missing QuestionID; ","")&amp;IF(B285="","Missing Pool; ",IF(ISNA(MATCH(B285,Lists!$A$2:$A$12,0)),"Invalid Pool; ",""))&amp;IF(C285="","Missing Difficulty; ",IF(ISNA(MATCH(C285,Lists!$B$2:$B$9,0)),"Invalid Difficulty; ",""))&amp;IF(D285="","Missing QuestionText; ","")&amp;IF(E285="","Missing OptionA; ","")&amp;IF(F285="","Missing OptionB; ","")&amp;IF(G285="","Missing OptionC; ","")&amp;IF(H285="","Missing OptionD; ","")&amp;IF(I285="","Missing CorrectAnswer; ",IF(ISNA(MATCH(I285,Lists!$C$2:$C$5,0)),"CorrectAnswer must be A, B, C, or D; ",""))&amp;IF(J285="","Missing Feedback; ",IF(LEN(J285)&lt;40,"Feedback may be too short; ",""))&amp;IF(K285="","Missing Tag; ",IF(OR(K285&lt;&gt;LOWER(K285),ISNUMBER(SEARCH(" ",K285))),"Tag must be lowercase with no spaces; ",""))&amp;IF(L285="","Missing Type; ",IF(ISNA(MATCH(L285,Lists!$D$2:$D$10,0)),"Invalid Type; ",""))&amp;IF(M285="","Missing Objective; ","")&amp;IF(N285="","Missing ObjectiveLabel; ","")&amp;IF(O285="","Missing PrimarySkill; ",IF(OR(O285&lt;&gt;LOWER(O285),ISNUMBER(SEARCH(" ",O285))),"PrimarySkill must be lowercase with no spaces; ",""))&amp;IF(AND(OR(B285="repair",B285="bridge"),P285=""),"Repair/Bridge item needs RepairSkill; ","")&amp;IF(AND(OR(B285="repair",B285="bridge"),Q285=""),"Repair/Bridge item needs CommonError; ","")&amp;IF(R285="","ConceptCluster recommended; ","")&amp;IF(AND(U285&lt;&gt;"",V285=""),"ImageAccessibilityNote required when ImageFile is used; ","")&amp;IF(AND(U285&lt;&gt;"",NOT(OR(RIGHT(LOWER(U285),5)=".webp",RIGHT(LOWER(U285),4)=".png",RIGHT(LOWER(U285),4)=".jpg",RIGHT(LOWER(U285),5)=".jpeg"))),"Invalid image extension; ","")&amp;IF(W285="","Missing BossEligible; ",IF(ISNA(MATCH(W285,Lists!$E$2:$E$3,0)),"BossEligible must be Yes or No; ",""))&amp;IF(X285&lt;&gt;"Yes","Correct answer has not been verified; ","")&amp;IF(AA285&lt;&gt;"OK",AA285&amp;"; ","")&amp;IF(AB285&lt;&gt;"OK",AB285&amp;"; ","")&amp;IF(Z285&lt;&gt;"OK",Z285&amp;"; ","")&amp;IF(AND(OR(B285="easyBoss",B285="mediumBoss",B285="finalBoss",B285="legendaryBoss"),W285&lt;&gt;"Yes"),"Boss-pool item should be BossEligible = Yes; ","")))</f>
        <v/>
      </c>
      <c r="AE285" s="11" t="str">
        <f t="shared" si="19"/>
        <v/>
      </c>
    </row>
    <row r="286" spans="1:31" ht="45" customHeight="1">
      <c r="A286" s="15"/>
      <c r="B286" s="15"/>
      <c r="C286" s="15"/>
      <c r="D286" s="12"/>
      <c r="E286" s="12"/>
      <c r="F286" s="12"/>
      <c r="G286" s="12"/>
      <c r="H286" s="12"/>
      <c r="I286" s="15"/>
      <c r="J286" s="12"/>
      <c r="K286" s="12"/>
      <c r="L286" s="12"/>
      <c r="M286" s="12"/>
      <c r="N286" s="12"/>
      <c r="O286" s="13"/>
      <c r="P286" s="13"/>
      <c r="Q286" s="13"/>
      <c r="R286" s="13"/>
      <c r="S286" s="13"/>
      <c r="T286" s="13"/>
      <c r="U286" s="14"/>
      <c r="V286" s="14"/>
      <c r="W286" s="16"/>
      <c r="X286" s="16"/>
      <c r="Y286" s="14"/>
      <c r="Z286" s="17" t="str">
        <f t="shared" si="16"/>
        <v/>
      </c>
      <c r="AA286" s="17" t="str">
        <f t="shared" si="17"/>
        <v/>
      </c>
      <c r="AB286" s="17" t="str">
        <f t="shared" si="18"/>
        <v/>
      </c>
      <c r="AC286" s="17" t="str">
        <f>IF(COUNTA(A286:Y286)=0,"",IF(OR(A286="",B286="",C286="",D286="",E286="",F286="",G286="",H286="",I286="",J286="",K286="",L286="",M286="",N286="",O286="",W286="",X286="",COUNTIF($A$2:$A$301,A286)&gt;1,COUNTIF($D$2:$D$301,D286)&gt;1,ISNA(MATCH(B286,Lists!$A$2:$A$12,0)),ISNA(MATCH(C286,Lists!$B$2:$B$9,0)),ISNA(MATCH(I286,Lists!$C$2:$C$5,0)),ISNA(MATCH(L286,Lists!$D$2:$D$10,0)),ISNA(MATCH(W286,Lists!$E$2:$E$3,0)),X286&lt;&gt;"Yes",K286&lt;&gt;LOWER(K286),ISNUMBER(SEARCH(" ",K286)),O286&lt;&gt;LOWER(O286),ISNUMBER(SEARCH(" ",O286)),AND(OR(B286="repair",B286="bridge"),P286=""),AND(OR(B286="repair",B286="bridge"),Q286=""),AND(U286&lt;&gt;"",V286=""),AND(U286&lt;&gt;"",NOT(OR(RIGHT(LOWER(U286),5)=".webp",RIGHT(LOWER(U286),4)=".png",RIGHT(LOWER(U286),4)=".jpg",RIGHT(LOWER(U286),5)=".jpeg")))),"Needs Fix",IF(OR(LEN(J286)&lt;40,Z286&lt;&gt;"OK",AB286&lt;&gt;"OK",R286="",AND(OR(B286="easyBoss",B286="mediumBoss",B286="finalBoss",B286="legendaryBoss"),W286&lt;&gt;"Yes")),"Warning","Ready")))</f>
        <v/>
      </c>
      <c r="AD286" s="11" t="str">
        <f>IF(AC286="","",IF(AC286="Ready","Ready",IF(A286="","Missing QuestionID; ","")&amp;IF(B286="","Missing Pool; ",IF(ISNA(MATCH(B286,Lists!$A$2:$A$12,0)),"Invalid Pool; ",""))&amp;IF(C286="","Missing Difficulty; ",IF(ISNA(MATCH(C286,Lists!$B$2:$B$9,0)),"Invalid Difficulty; ",""))&amp;IF(D286="","Missing QuestionText; ","")&amp;IF(E286="","Missing OptionA; ","")&amp;IF(F286="","Missing OptionB; ","")&amp;IF(G286="","Missing OptionC; ","")&amp;IF(H286="","Missing OptionD; ","")&amp;IF(I286="","Missing CorrectAnswer; ",IF(ISNA(MATCH(I286,Lists!$C$2:$C$5,0)),"CorrectAnswer must be A, B, C, or D; ",""))&amp;IF(J286="","Missing Feedback; ",IF(LEN(J286)&lt;40,"Feedback may be too short; ",""))&amp;IF(K286="","Missing Tag; ",IF(OR(K286&lt;&gt;LOWER(K286),ISNUMBER(SEARCH(" ",K286))),"Tag must be lowercase with no spaces; ",""))&amp;IF(L286="","Missing Type; ",IF(ISNA(MATCH(L286,Lists!$D$2:$D$10,0)),"Invalid Type; ",""))&amp;IF(M286="","Missing Objective; ","")&amp;IF(N286="","Missing ObjectiveLabel; ","")&amp;IF(O286="","Missing PrimarySkill; ",IF(OR(O286&lt;&gt;LOWER(O286),ISNUMBER(SEARCH(" ",O286))),"PrimarySkill must be lowercase with no spaces; ",""))&amp;IF(AND(OR(B286="repair",B286="bridge"),P286=""),"Repair/Bridge item needs RepairSkill; ","")&amp;IF(AND(OR(B286="repair",B286="bridge"),Q286=""),"Repair/Bridge item needs CommonError; ","")&amp;IF(R286="","ConceptCluster recommended; ","")&amp;IF(AND(U286&lt;&gt;"",V286=""),"ImageAccessibilityNote required when ImageFile is used; ","")&amp;IF(AND(U286&lt;&gt;"",NOT(OR(RIGHT(LOWER(U286),5)=".webp",RIGHT(LOWER(U286),4)=".png",RIGHT(LOWER(U286),4)=".jpg",RIGHT(LOWER(U286),5)=".jpeg"))),"Invalid image extension; ","")&amp;IF(W286="","Missing BossEligible; ",IF(ISNA(MATCH(W286,Lists!$E$2:$E$3,0)),"BossEligible must be Yes or No; ",""))&amp;IF(X286&lt;&gt;"Yes","Correct answer has not been verified; ","")&amp;IF(AA286&lt;&gt;"OK",AA286&amp;"; ","")&amp;IF(AB286&lt;&gt;"OK",AB286&amp;"; ","")&amp;IF(Z286&lt;&gt;"OK",Z286&amp;"; ","")&amp;IF(AND(OR(B286="easyBoss",B286="mediumBoss",B286="finalBoss",B286="legendaryBoss"),W286&lt;&gt;"Yes"),"Boss-pool item should be BossEligible = Yes; ","")))</f>
        <v/>
      </c>
      <c r="AE286" s="11" t="str">
        <f t="shared" si="19"/>
        <v/>
      </c>
    </row>
    <row r="287" spans="1:31" ht="45" customHeight="1">
      <c r="A287" s="15"/>
      <c r="B287" s="15"/>
      <c r="C287" s="15"/>
      <c r="D287" s="12"/>
      <c r="E287" s="12"/>
      <c r="F287" s="12"/>
      <c r="G287" s="12"/>
      <c r="H287" s="12"/>
      <c r="I287" s="15"/>
      <c r="J287" s="12"/>
      <c r="K287" s="12"/>
      <c r="L287" s="12"/>
      <c r="M287" s="12"/>
      <c r="N287" s="12"/>
      <c r="O287" s="13"/>
      <c r="P287" s="13"/>
      <c r="Q287" s="13"/>
      <c r="R287" s="13"/>
      <c r="S287" s="13"/>
      <c r="T287" s="13"/>
      <c r="U287" s="14"/>
      <c r="V287" s="14"/>
      <c r="W287" s="16"/>
      <c r="X287" s="16"/>
      <c r="Y287" s="14"/>
      <c r="Z287" s="17" t="str">
        <f t="shared" si="16"/>
        <v/>
      </c>
      <c r="AA287" s="17" t="str">
        <f t="shared" si="17"/>
        <v/>
      </c>
      <c r="AB287" s="17" t="str">
        <f t="shared" si="18"/>
        <v/>
      </c>
      <c r="AC287" s="17" t="str">
        <f>IF(COUNTA(A287:Y287)=0,"",IF(OR(A287="",B287="",C287="",D287="",E287="",F287="",G287="",H287="",I287="",J287="",K287="",L287="",M287="",N287="",O287="",W287="",X287="",COUNTIF($A$2:$A$301,A287)&gt;1,COUNTIF($D$2:$D$301,D287)&gt;1,ISNA(MATCH(B287,Lists!$A$2:$A$12,0)),ISNA(MATCH(C287,Lists!$B$2:$B$9,0)),ISNA(MATCH(I287,Lists!$C$2:$C$5,0)),ISNA(MATCH(L287,Lists!$D$2:$D$10,0)),ISNA(MATCH(W287,Lists!$E$2:$E$3,0)),X287&lt;&gt;"Yes",K287&lt;&gt;LOWER(K287),ISNUMBER(SEARCH(" ",K287)),O287&lt;&gt;LOWER(O287),ISNUMBER(SEARCH(" ",O287)),AND(OR(B287="repair",B287="bridge"),P287=""),AND(OR(B287="repair",B287="bridge"),Q287=""),AND(U287&lt;&gt;"",V287=""),AND(U287&lt;&gt;"",NOT(OR(RIGHT(LOWER(U287),5)=".webp",RIGHT(LOWER(U287),4)=".png",RIGHT(LOWER(U287),4)=".jpg",RIGHT(LOWER(U287),5)=".jpeg")))),"Needs Fix",IF(OR(LEN(J287)&lt;40,Z287&lt;&gt;"OK",AB287&lt;&gt;"OK",R287="",AND(OR(B287="easyBoss",B287="mediumBoss",B287="finalBoss",B287="legendaryBoss"),W287&lt;&gt;"Yes")),"Warning","Ready")))</f>
        <v/>
      </c>
      <c r="AD287" s="11" t="str">
        <f>IF(AC287="","",IF(AC287="Ready","Ready",IF(A287="","Missing QuestionID; ","")&amp;IF(B287="","Missing Pool; ",IF(ISNA(MATCH(B287,Lists!$A$2:$A$12,0)),"Invalid Pool; ",""))&amp;IF(C287="","Missing Difficulty; ",IF(ISNA(MATCH(C287,Lists!$B$2:$B$9,0)),"Invalid Difficulty; ",""))&amp;IF(D287="","Missing QuestionText; ","")&amp;IF(E287="","Missing OptionA; ","")&amp;IF(F287="","Missing OptionB; ","")&amp;IF(G287="","Missing OptionC; ","")&amp;IF(H287="","Missing OptionD; ","")&amp;IF(I287="","Missing CorrectAnswer; ",IF(ISNA(MATCH(I287,Lists!$C$2:$C$5,0)),"CorrectAnswer must be A, B, C, or D; ",""))&amp;IF(J287="","Missing Feedback; ",IF(LEN(J287)&lt;40,"Feedback may be too short; ",""))&amp;IF(K287="","Missing Tag; ",IF(OR(K287&lt;&gt;LOWER(K287),ISNUMBER(SEARCH(" ",K287))),"Tag must be lowercase with no spaces; ",""))&amp;IF(L287="","Missing Type; ",IF(ISNA(MATCH(L287,Lists!$D$2:$D$10,0)),"Invalid Type; ",""))&amp;IF(M287="","Missing Objective; ","")&amp;IF(N287="","Missing ObjectiveLabel; ","")&amp;IF(O287="","Missing PrimarySkill; ",IF(OR(O287&lt;&gt;LOWER(O287),ISNUMBER(SEARCH(" ",O287))),"PrimarySkill must be lowercase with no spaces; ",""))&amp;IF(AND(OR(B287="repair",B287="bridge"),P287=""),"Repair/Bridge item needs RepairSkill; ","")&amp;IF(AND(OR(B287="repair",B287="bridge"),Q287=""),"Repair/Bridge item needs CommonError; ","")&amp;IF(R287="","ConceptCluster recommended; ","")&amp;IF(AND(U287&lt;&gt;"",V287=""),"ImageAccessibilityNote required when ImageFile is used; ","")&amp;IF(AND(U287&lt;&gt;"",NOT(OR(RIGHT(LOWER(U287),5)=".webp",RIGHT(LOWER(U287),4)=".png",RIGHT(LOWER(U287),4)=".jpg",RIGHT(LOWER(U287),5)=".jpeg"))),"Invalid image extension; ","")&amp;IF(W287="","Missing BossEligible; ",IF(ISNA(MATCH(W287,Lists!$E$2:$E$3,0)),"BossEligible must be Yes or No; ",""))&amp;IF(X287&lt;&gt;"Yes","Correct answer has not been verified; ","")&amp;IF(AA287&lt;&gt;"OK",AA287&amp;"; ","")&amp;IF(AB287&lt;&gt;"OK",AB287&amp;"; ","")&amp;IF(Z287&lt;&gt;"OK",Z287&amp;"; ","")&amp;IF(AND(OR(B287="easyBoss",B287="mediumBoss",B287="finalBoss",B287="legendaryBoss"),W287&lt;&gt;"Yes"),"Boss-pool item should be BossEligible = Yes; ","")))</f>
        <v/>
      </c>
      <c r="AE287" s="11" t="str">
        <f t="shared" si="19"/>
        <v/>
      </c>
    </row>
    <row r="288" spans="1:31" ht="45" customHeight="1">
      <c r="A288" s="15"/>
      <c r="B288" s="15"/>
      <c r="C288" s="15"/>
      <c r="D288" s="12"/>
      <c r="E288" s="12"/>
      <c r="F288" s="12"/>
      <c r="G288" s="12"/>
      <c r="H288" s="12"/>
      <c r="I288" s="15"/>
      <c r="J288" s="12"/>
      <c r="K288" s="12"/>
      <c r="L288" s="12"/>
      <c r="M288" s="12"/>
      <c r="N288" s="12"/>
      <c r="O288" s="13"/>
      <c r="P288" s="13"/>
      <c r="Q288" s="13"/>
      <c r="R288" s="13"/>
      <c r="S288" s="13"/>
      <c r="T288" s="13"/>
      <c r="U288" s="14"/>
      <c r="V288" s="14"/>
      <c r="W288" s="16"/>
      <c r="X288" s="16"/>
      <c r="Y288" s="14"/>
      <c r="Z288" s="17" t="str">
        <f t="shared" si="16"/>
        <v/>
      </c>
      <c r="AA288" s="17" t="str">
        <f t="shared" si="17"/>
        <v/>
      </c>
      <c r="AB288" s="17" t="str">
        <f t="shared" si="18"/>
        <v/>
      </c>
      <c r="AC288" s="17" t="str">
        <f>IF(COUNTA(A288:Y288)=0,"",IF(OR(A288="",B288="",C288="",D288="",E288="",F288="",G288="",H288="",I288="",J288="",K288="",L288="",M288="",N288="",O288="",W288="",X288="",COUNTIF($A$2:$A$301,A288)&gt;1,COUNTIF($D$2:$D$301,D288)&gt;1,ISNA(MATCH(B288,Lists!$A$2:$A$12,0)),ISNA(MATCH(C288,Lists!$B$2:$B$9,0)),ISNA(MATCH(I288,Lists!$C$2:$C$5,0)),ISNA(MATCH(L288,Lists!$D$2:$D$10,0)),ISNA(MATCH(W288,Lists!$E$2:$E$3,0)),X288&lt;&gt;"Yes",K288&lt;&gt;LOWER(K288),ISNUMBER(SEARCH(" ",K288)),O288&lt;&gt;LOWER(O288),ISNUMBER(SEARCH(" ",O288)),AND(OR(B288="repair",B288="bridge"),P288=""),AND(OR(B288="repair",B288="bridge"),Q288=""),AND(U288&lt;&gt;"",V288=""),AND(U288&lt;&gt;"",NOT(OR(RIGHT(LOWER(U288),5)=".webp",RIGHT(LOWER(U288),4)=".png",RIGHT(LOWER(U288),4)=".jpg",RIGHT(LOWER(U288),5)=".jpeg")))),"Needs Fix",IF(OR(LEN(J288)&lt;40,Z288&lt;&gt;"OK",AB288&lt;&gt;"OK",R288="",AND(OR(B288="easyBoss",B288="mediumBoss",B288="finalBoss",B288="legendaryBoss"),W288&lt;&gt;"Yes")),"Warning","Ready")))</f>
        <v/>
      </c>
      <c r="AD288" s="11" t="str">
        <f>IF(AC288="","",IF(AC288="Ready","Ready",IF(A288="","Missing QuestionID; ","")&amp;IF(B288="","Missing Pool; ",IF(ISNA(MATCH(B288,Lists!$A$2:$A$12,0)),"Invalid Pool; ",""))&amp;IF(C288="","Missing Difficulty; ",IF(ISNA(MATCH(C288,Lists!$B$2:$B$9,0)),"Invalid Difficulty; ",""))&amp;IF(D288="","Missing QuestionText; ","")&amp;IF(E288="","Missing OptionA; ","")&amp;IF(F288="","Missing OptionB; ","")&amp;IF(G288="","Missing OptionC; ","")&amp;IF(H288="","Missing OptionD; ","")&amp;IF(I288="","Missing CorrectAnswer; ",IF(ISNA(MATCH(I288,Lists!$C$2:$C$5,0)),"CorrectAnswer must be A, B, C, or D; ",""))&amp;IF(J288="","Missing Feedback; ",IF(LEN(J288)&lt;40,"Feedback may be too short; ",""))&amp;IF(K288="","Missing Tag; ",IF(OR(K288&lt;&gt;LOWER(K288),ISNUMBER(SEARCH(" ",K288))),"Tag must be lowercase with no spaces; ",""))&amp;IF(L288="","Missing Type; ",IF(ISNA(MATCH(L288,Lists!$D$2:$D$10,0)),"Invalid Type; ",""))&amp;IF(M288="","Missing Objective; ","")&amp;IF(N288="","Missing ObjectiveLabel; ","")&amp;IF(O288="","Missing PrimarySkill; ",IF(OR(O288&lt;&gt;LOWER(O288),ISNUMBER(SEARCH(" ",O288))),"PrimarySkill must be lowercase with no spaces; ",""))&amp;IF(AND(OR(B288="repair",B288="bridge"),P288=""),"Repair/Bridge item needs RepairSkill; ","")&amp;IF(AND(OR(B288="repair",B288="bridge"),Q288=""),"Repair/Bridge item needs CommonError; ","")&amp;IF(R288="","ConceptCluster recommended; ","")&amp;IF(AND(U288&lt;&gt;"",V288=""),"ImageAccessibilityNote required when ImageFile is used; ","")&amp;IF(AND(U288&lt;&gt;"",NOT(OR(RIGHT(LOWER(U288),5)=".webp",RIGHT(LOWER(U288),4)=".png",RIGHT(LOWER(U288),4)=".jpg",RIGHT(LOWER(U288),5)=".jpeg"))),"Invalid image extension; ","")&amp;IF(W288="","Missing BossEligible; ",IF(ISNA(MATCH(W288,Lists!$E$2:$E$3,0)),"BossEligible must be Yes or No; ",""))&amp;IF(X288&lt;&gt;"Yes","Correct answer has not been verified; ","")&amp;IF(AA288&lt;&gt;"OK",AA288&amp;"; ","")&amp;IF(AB288&lt;&gt;"OK",AB288&amp;"; ","")&amp;IF(Z288&lt;&gt;"OK",Z288&amp;"; ","")&amp;IF(AND(OR(B288="easyBoss",B288="mediumBoss",B288="finalBoss",B288="legendaryBoss"),W288&lt;&gt;"Yes"),"Boss-pool item should be BossEligible = Yes; ","")))</f>
        <v/>
      </c>
      <c r="AE288" s="11" t="str">
        <f t="shared" si="19"/>
        <v/>
      </c>
    </row>
    <row r="289" spans="1:31" ht="45" customHeight="1">
      <c r="A289" s="15"/>
      <c r="B289" s="15"/>
      <c r="C289" s="15"/>
      <c r="D289" s="12"/>
      <c r="E289" s="12"/>
      <c r="F289" s="12"/>
      <c r="G289" s="12"/>
      <c r="H289" s="12"/>
      <c r="I289" s="15"/>
      <c r="J289" s="12"/>
      <c r="K289" s="12"/>
      <c r="L289" s="12"/>
      <c r="M289" s="12"/>
      <c r="N289" s="12"/>
      <c r="O289" s="13"/>
      <c r="P289" s="13"/>
      <c r="Q289" s="13"/>
      <c r="R289" s="13"/>
      <c r="S289" s="13"/>
      <c r="T289" s="13"/>
      <c r="U289" s="14"/>
      <c r="V289" s="14"/>
      <c r="W289" s="16"/>
      <c r="X289" s="16"/>
      <c r="Y289" s="14"/>
      <c r="Z289" s="17" t="str">
        <f t="shared" si="16"/>
        <v/>
      </c>
      <c r="AA289" s="17" t="str">
        <f t="shared" si="17"/>
        <v/>
      </c>
      <c r="AB289" s="17" t="str">
        <f t="shared" si="18"/>
        <v/>
      </c>
      <c r="AC289" s="17" t="str">
        <f>IF(COUNTA(A289:Y289)=0,"",IF(OR(A289="",B289="",C289="",D289="",E289="",F289="",G289="",H289="",I289="",J289="",K289="",L289="",M289="",N289="",O289="",W289="",X289="",COUNTIF($A$2:$A$301,A289)&gt;1,COUNTIF($D$2:$D$301,D289)&gt;1,ISNA(MATCH(B289,Lists!$A$2:$A$12,0)),ISNA(MATCH(C289,Lists!$B$2:$B$9,0)),ISNA(MATCH(I289,Lists!$C$2:$C$5,0)),ISNA(MATCH(L289,Lists!$D$2:$D$10,0)),ISNA(MATCH(W289,Lists!$E$2:$E$3,0)),X289&lt;&gt;"Yes",K289&lt;&gt;LOWER(K289),ISNUMBER(SEARCH(" ",K289)),O289&lt;&gt;LOWER(O289),ISNUMBER(SEARCH(" ",O289)),AND(OR(B289="repair",B289="bridge"),P289=""),AND(OR(B289="repair",B289="bridge"),Q289=""),AND(U289&lt;&gt;"",V289=""),AND(U289&lt;&gt;"",NOT(OR(RIGHT(LOWER(U289),5)=".webp",RIGHT(LOWER(U289),4)=".png",RIGHT(LOWER(U289),4)=".jpg",RIGHT(LOWER(U289),5)=".jpeg")))),"Needs Fix",IF(OR(LEN(J289)&lt;40,Z289&lt;&gt;"OK",AB289&lt;&gt;"OK",R289="",AND(OR(B289="easyBoss",B289="mediumBoss",B289="finalBoss",B289="legendaryBoss"),W289&lt;&gt;"Yes")),"Warning","Ready")))</f>
        <v/>
      </c>
      <c r="AD289" s="11" t="str">
        <f>IF(AC289="","",IF(AC289="Ready","Ready",IF(A289="","Missing QuestionID; ","")&amp;IF(B289="","Missing Pool; ",IF(ISNA(MATCH(B289,Lists!$A$2:$A$12,0)),"Invalid Pool; ",""))&amp;IF(C289="","Missing Difficulty; ",IF(ISNA(MATCH(C289,Lists!$B$2:$B$9,0)),"Invalid Difficulty; ",""))&amp;IF(D289="","Missing QuestionText; ","")&amp;IF(E289="","Missing OptionA; ","")&amp;IF(F289="","Missing OptionB; ","")&amp;IF(G289="","Missing OptionC; ","")&amp;IF(H289="","Missing OptionD; ","")&amp;IF(I289="","Missing CorrectAnswer; ",IF(ISNA(MATCH(I289,Lists!$C$2:$C$5,0)),"CorrectAnswer must be A, B, C, or D; ",""))&amp;IF(J289="","Missing Feedback; ",IF(LEN(J289)&lt;40,"Feedback may be too short; ",""))&amp;IF(K289="","Missing Tag; ",IF(OR(K289&lt;&gt;LOWER(K289),ISNUMBER(SEARCH(" ",K289))),"Tag must be lowercase with no spaces; ",""))&amp;IF(L289="","Missing Type; ",IF(ISNA(MATCH(L289,Lists!$D$2:$D$10,0)),"Invalid Type; ",""))&amp;IF(M289="","Missing Objective; ","")&amp;IF(N289="","Missing ObjectiveLabel; ","")&amp;IF(O289="","Missing PrimarySkill; ",IF(OR(O289&lt;&gt;LOWER(O289),ISNUMBER(SEARCH(" ",O289))),"PrimarySkill must be lowercase with no spaces; ",""))&amp;IF(AND(OR(B289="repair",B289="bridge"),P289=""),"Repair/Bridge item needs RepairSkill; ","")&amp;IF(AND(OR(B289="repair",B289="bridge"),Q289=""),"Repair/Bridge item needs CommonError; ","")&amp;IF(R289="","ConceptCluster recommended; ","")&amp;IF(AND(U289&lt;&gt;"",V289=""),"ImageAccessibilityNote required when ImageFile is used; ","")&amp;IF(AND(U289&lt;&gt;"",NOT(OR(RIGHT(LOWER(U289),5)=".webp",RIGHT(LOWER(U289),4)=".png",RIGHT(LOWER(U289),4)=".jpg",RIGHT(LOWER(U289),5)=".jpeg"))),"Invalid image extension; ","")&amp;IF(W289="","Missing BossEligible; ",IF(ISNA(MATCH(W289,Lists!$E$2:$E$3,0)),"BossEligible must be Yes or No; ",""))&amp;IF(X289&lt;&gt;"Yes","Correct answer has not been verified; ","")&amp;IF(AA289&lt;&gt;"OK",AA289&amp;"; ","")&amp;IF(AB289&lt;&gt;"OK",AB289&amp;"; ","")&amp;IF(Z289&lt;&gt;"OK",Z289&amp;"; ","")&amp;IF(AND(OR(B289="easyBoss",B289="mediumBoss",B289="finalBoss",B289="legendaryBoss"),W289&lt;&gt;"Yes"),"Boss-pool item should be BossEligible = Yes; ","")))</f>
        <v/>
      </c>
      <c r="AE289" s="11" t="str">
        <f t="shared" si="19"/>
        <v/>
      </c>
    </row>
    <row r="290" spans="1:31" ht="45" customHeight="1">
      <c r="A290" s="15"/>
      <c r="B290" s="15"/>
      <c r="C290" s="15"/>
      <c r="D290" s="12"/>
      <c r="E290" s="12"/>
      <c r="F290" s="12"/>
      <c r="G290" s="12"/>
      <c r="H290" s="12"/>
      <c r="I290" s="15"/>
      <c r="J290" s="12"/>
      <c r="K290" s="12"/>
      <c r="L290" s="12"/>
      <c r="M290" s="12"/>
      <c r="N290" s="12"/>
      <c r="O290" s="13"/>
      <c r="P290" s="13"/>
      <c r="Q290" s="13"/>
      <c r="R290" s="13"/>
      <c r="S290" s="13"/>
      <c r="T290" s="13"/>
      <c r="U290" s="14"/>
      <c r="V290" s="14"/>
      <c r="W290" s="16"/>
      <c r="X290" s="16"/>
      <c r="Y290" s="14"/>
      <c r="Z290" s="17" t="str">
        <f t="shared" si="16"/>
        <v/>
      </c>
      <c r="AA290" s="17" t="str">
        <f t="shared" si="17"/>
        <v/>
      </c>
      <c r="AB290" s="17" t="str">
        <f t="shared" si="18"/>
        <v/>
      </c>
      <c r="AC290" s="17" t="str">
        <f>IF(COUNTA(A290:Y290)=0,"",IF(OR(A290="",B290="",C290="",D290="",E290="",F290="",G290="",H290="",I290="",J290="",K290="",L290="",M290="",N290="",O290="",W290="",X290="",COUNTIF($A$2:$A$301,A290)&gt;1,COUNTIF($D$2:$D$301,D290)&gt;1,ISNA(MATCH(B290,Lists!$A$2:$A$12,0)),ISNA(MATCH(C290,Lists!$B$2:$B$9,0)),ISNA(MATCH(I290,Lists!$C$2:$C$5,0)),ISNA(MATCH(L290,Lists!$D$2:$D$10,0)),ISNA(MATCH(W290,Lists!$E$2:$E$3,0)),X290&lt;&gt;"Yes",K290&lt;&gt;LOWER(K290),ISNUMBER(SEARCH(" ",K290)),O290&lt;&gt;LOWER(O290),ISNUMBER(SEARCH(" ",O290)),AND(OR(B290="repair",B290="bridge"),P290=""),AND(OR(B290="repair",B290="bridge"),Q290=""),AND(U290&lt;&gt;"",V290=""),AND(U290&lt;&gt;"",NOT(OR(RIGHT(LOWER(U290),5)=".webp",RIGHT(LOWER(U290),4)=".png",RIGHT(LOWER(U290),4)=".jpg",RIGHT(LOWER(U290),5)=".jpeg")))),"Needs Fix",IF(OR(LEN(J290)&lt;40,Z290&lt;&gt;"OK",AB290&lt;&gt;"OK",R290="",AND(OR(B290="easyBoss",B290="mediumBoss",B290="finalBoss",B290="legendaryBoss"),W290&lt;&gt;"Yes")),"Warning","Ready")))</f>
        <v/>
      </c>
      <c r="AD290" s="11" t="str">
        <f>IF(AC290="","",IF(AC290="Ready","Ready",IF(A290="","Missing QuestionID; ","")&amp;IF(B290="","Missing Pool; ",IF(ISNA(MATCH(B290,Lists!$A$2:$A$12,0)),"Invalid Pool; ",""))&amp;IF(C290="","Missing Difficulty; ",IF(ISNA(MATCH(C290,Lists!$B$2:$B$9,0)),"Invalid Difficulty; ",""))&amp;IF(D290="","Missing QuestionText; ","")&amp;IF(E290="","Missing OptionA; ","")&amp;IF(F290="","Missing OptionB; ","")&amp;IF(G290="","Missing OptionC; ","")&amp;IF(H290="","Missing OptionD; ","")&amp;IF(I290="","Missing CorrectAnswer; ",IF(ISNA(MATCH(I290,Lists!$C$2:$C$5,0)),"CorrectAnswer must be A, B, C, or D; ",""))&amp;IF(J290="","Missing Feedback; ",IF(LEN(J290)&lt;40,"Feedback may be too short; ",""))&amp;IF(K290="","Missing Tag; ",IF(OR(K290&lt;&gt;LOWER(K290),ISNUMBER(SEARCH(" ",K290))),"Tag must be lowercase with no spaces; ",""))&amp;IF(L290="","Missing Type; ",IF(ISNA(MATCH(L290,Lists!$D$2:$D$10,0)),"Invalid Type; ",""))&amp;IF(M290="","Missing Objective; ","")&amp;IF(N290="","Missing ObjectiveLabel; ","")&amp;IF(O290="","Missing PrimarySkill; ",IF(OR(O290&lt;&gt;LOWER(O290),ISNUMBER(SEARCH(" ",O290))),"PrimarySkill must be lowercase with no spaces; ",""))&amp;IF(AND(OR(B290="repair",B290="bridge"),P290=""),"Repair/Bridge item needs RepairSkill; ","")&amp;IF(AND(OR(B290="repair",B290="bridge"),Q290=""),"Repair/Bridge item needs CommonError; ","")&amp;IF(R290="","ConceptCluster recommended; ","")&amp;IF(AND(U290&lt;&gt;"",V290=""),"ImageAccessibilityNote required when ImageFile is used; ","")&amp;IF(AND(U290&lt;&gt;"",NOT(OR(RIGHT(LOWER(U290),5)=".webp",RIGHT(LOWER(U290),4)=".png",RIGHT(LOWER(U290),4)=".jpg",RIGHT(LOWER(U290),5)=".jpeg"))),"Invalid image extension; ","")&amp;IF(W290="","Missing BossEligible; ",IF(ISNA(MATCH(W290,Lists!$E$2:$E$3,0)),"BossEligible must be Yes or No; ",""))&amp;IF(X290&lt;&gt;"Yes","Correct answer has not been verified; ","")&amp;IF(AA290&lt;&gt;"OK",AA290&amp;"; ","")&amp;IF(AB290&lt;&gt;"OK",AB290&amp;"; ","")&amp;IF(Z290&lt;&gt;"OK",Z290&amp;"; ","")&amp;IF(AND(OR(B290="easyBoss",B290="mediumBoss",B290="finalBoss",B290="legendaryBoss"),W290&lt;&gt;"Yes"),"Boss-pool item should be BossEligible = Yes; ","")))</f>
        <v/>
      </c>
      <c r="AE290" s="11" t="str">
        <f t="shared" si="19"/>
        <v/>
      </c>
    </row>
    <row r="291" spans="1:31" ht="45" customHeight="1">
      <c r="A291" s="15"/>
      <c r="B291" s="15"/>
      <c r="C291" s="15"/>
      <c r="D291" s="12"/>
      <c r="E291" s="12"/>
      <c r="F291" s="12"/>
      <c r="G291" s="12"/>
      <c r="H291" s="12"/>
      <c r="I291" s="15"/>
      <c r="J291" s="12"/>
      <c r="K291" s="12"/>
      <c r="L291" s="12"/>
      <c r="M291" s="12"/>
      <c r="N291" s="12"/>
      <c r="O291" s="13"/>
      <c r="P291" s="13"/>
      <c r="Q291" s="13"/>
      <c r="R291" s="13"/>
      <c r="S291" s="13"/>
      <c r="T291" s="13"/>
      <c r="U291" s="14"/>
      <c r="V291" s="14"/>
      <c r="W291" s="16"/>
      <c r="X291" s="16"/>
      <c r="Y291" s="14"/>
      <c r="Z291" s="17" t="str">
        <f t="shared" si="16"/>
        <v/>
      </c>
      <c r="AA291" s="17" t="str">
        <f t="shared" si="17"/>
        <v/>
      </c>
      <c r="AB291" s="17" t="str">
        <f t="shared" si="18"/>
        <v/>
      </c>
      <c r="AC291" s="17" t="str">
        <f>IF(COUNTA(A291:Y291)=0,"",IF(OR(A291="",B291="",C291="",D291="",E291="",F291="",G291="",H291="",I291="",J291="",K291="",L291="",M291="",N291="",O291="",W291="",X291="",COUNTIF($A$2:$A$301,A291)&gt;1,COUNTIF($D$2:$D$301,D291)&gt;1,ISNA(MATCH(B291,Lists!$A$2:$A$12,0)),ISNA(MATCH(C291,Lists!$B$2:$B$9,0)),ISNA(MATCH(I291,Lists!$C$2:$C$5,0)),ISNA(MATCH(L291,Lists!$D$2:$D$10,0)),ISNA(MATCH(W291,Lists!$E$2:$E$3,0)),X291&lt;&gt;"Yes",K291&lt;&gt;LOWER(K291),ISNUMBER(SEARCH(" ",K291)),O291&lt;&gt;LOWER(O291),ISNUMBER(SEARCH(" ",O291)),AND(OR(B291="repair",B291="bridge"),P291=""),AND(OR(B291="repair",B291="bridge"),Q291=""),AND(U291&lt;&gt;"",V291=""),AND(U291&lt;&gt;"",NOT(OR(RIGHT(LOWER(U291),5)=".webp",RIGHT(LOWER(U291),4)=".png",RIGHT(LOWER(U291),4)=".jpg",RIGHT(LOWER(U291),5)=".jpeg")))),"Needs Fix",IF(OR(LEN(J291)&lt;40,Z291&lt;&gt;"OK",AB291&lt;&gt;"OK",R291="",AND(OR(B291="easyBoss",B291="mediumBoss",B291="finalBoss",B291="legendaryBoss"),W291&lt;&gt;"Yes")),"Warning","Ready")))</f>
        <v/>
      </c>
      <c r="AD291" s="11" t="str">
        <f>IF(AC291="","",IF(AC291="Ready","Ready",IF(A291="","Missing QuestionID; ","")&amp;IF(B291="","Missing Pool; ",IF(ISNA(MATCH(B291,Lists!$A$2:$A$12,0)),"Invalid Pool; ",""))&amp;IF(C291="","Missing Difficulty; ",IF(ISNA(MATCH(C291,Lists!$B$2:$B$9,0)),"Invalid Difficulty; ",""))&amp;IF(D291="","Missing QuestionText; ","")&amp;IF(E291="","Missing OptionA; ","")&amp;IF(F291="","Missing OptionB; ","")&amp;IF(G291="","Missing OptionC; ","")&amp;IF(H291="","Missing OptionD; ","")&amp;IF(I291="","Missing CorrectAnswer; ",IF(ISNA(MATCH(I291,Lists!$C$2:$C$5,0)),"CorrectAnswer must be A, B, C, or D; ",""))&amp;IF(J291="","Missing Feedback; ",IF(LEN(J291)&lt;40,"Feedback may be too short; ",""))&amp;IF(K291="","Missing Tag; ",IF(OR(K291&lt;&gt;LOWER(K291),ISNUMBER(SEARCH(" ",K291))),"Tag must be lowercase with no spaces; ",""))&amp;IF(L291="","Missing Type; ",IF(ISNA(MATCH(L291,Lists!$D$2:$D$10,0)),"Invalid Type; ",""))&amp;IF(M291="","Missing Objective; ","")&amp;IF(N291="","Missing ObjectiveLabel; ","")&amp;IF(O291="","Missing PrimarySkill; ",IF(OR(O291&lt;&gt;LOWER(O291),ISNUMBER(SEARCH(" ",O291))),"PrimarySkill must be lowercase with no spaces; ",""))&amp;IF(AND(OR(B291="repair",B291="bridge"),P291=""),"Repair/Bridge item needs RepairSkill; ","")&amp;IF(AND(OR(B291="repair",B291="bridge"),Q291=""),"Repair/Bridge item needs CommonError; ","")&amp;IF(R291="","ConceptCluster recommended; ","")&amp;IF(AND(U291&lt;&gt;"",V291=""),"ImageAccessibilityNote required when ImageFile is used; ","")&amp;IF(AND(U291&lt;&gt;"",NOT(OR(RIGHT(LOWER(U291),5)=".webp",RIGHT(LOWER(U291),4)=".png",RIGHT(LOWER(U291),4)=".jpg",RIGHT(LOWER(U291),5)=".jpeg"))),"Invalid image extension; ","")&amp;IF(W291="","Missing BossEligible; ",IF(ISNA(MATCH(W291,Lists!$E$2:$E$3,0)),"BossEligible must be Yes or No; ",""))&amp;IF(X291&lt;&gt;"Yes","Correct answer has not been verified; ","")&amp;IF(AA291&lt;&gt;"OK",AA291&amp;"; ","")&amp;IF(AB291&lt;&gt;"OK",AB291&amp;"; ","")&amp;IF(Z291&lt;&gt;"OK",Z291&amp;"; ","")&amp;IF(AND(OR(B291="easyBoss",B291="mediumBoss",B291="finalBoss",B291="legendaryBoss"),W291&lt;&gt;"Yes"),"Boss-pool item should be BossEligible = Yes; ","")))</f>
        <v/>
      </c>
      <c r="AE291" s="11" t="str">
        <f t="shared" si="19"/>
        <v/>
      </c>
    </row>
    <row r="292" spans="1:31" ht="45" customHeight="1">
      <c r="A292" s="15"/>
      <c r="B292" s="15"/>
      <c r="C292" s="15"/>
      <c r="D292" s="12"/>
      <c r="E292" s="12"/>
      <c r="F292" s="12"/>
      <c r="G292" s="12"/>
      <c r="H292" s="12"/>
      <c r="I292" s="15"/>
      <c r="J292" s="12"/>
      <c r="K292" s="12"/>
      <c r="L292" s="12"/>
      <c r="M292" s="12"/>
      <c r="N292" s="12"/>
      <c r="O292" s="13"/>
      <c r="P292" s="13"/>
      <c r="Q292" s="13"/>
      <c r="R292" s="13"/>
      <c r="S292" s="13"/>
      <c r="T292" s="13"/>
      <c r="U292" s="14"/>
      <c r="V292" s="14"/>
      <c r="W292" s="16"/>
      <c r="X292" s="16"/>
      <c r="Y292" s="14"/>
      <c r="Z292" s="17" t="str">
        <f t="shared" si="16"/>
        <v/>
      </c>
      <c r="AA292" s="17" t="str">
        <f t="shared" si="17"/>
        <v/>
      </c>
      <c r="AB292" s="17" t="str">
        <f t="shared" si="18"/>
        <v/>
      </c>
      <c r="AC292" s="17" t="str">
        <f>IF(COUNTA(A292:Y292)=0,"",IF(OR(A292="",B292="",C292="",D292="",E292="",F292="",G292="",H292="",I292="",J292="",K292="",L292="",M292="",N292="",O292="",W292="",X292="",COUNTIF($A$2:$A$301,A292)&gt;1,COUNTIF($D$2:$D$301,D292)&gt;1,ISNA(MATCH(B292,Lists!$A$2:$A$12,0)),ISNA(MATCH(C292,Lists!$B$2:$B$9,0)),ISNA(MATCH(I292,Lists!$C$2:$C$5,0)),ISNA(MATCH(L292,Lists!$D$2:$D$10,0)),ISNA(MATCH(W292,Lists!$E$2:$E$3,0)),X292&lt;&gt;"Yes",K292&lt;&gt;LOWER(K292),ISNUMBER(SEARCH(" ",K292)),O292&lt;&gt;LOWER(O292),ISNUMBER(SEARCH(" ",O292)),AND(OR(B292="repair",B292="bridge"),P292=""),AND(OR(B292="repair",B292="bridge"),Q292=""),AND(U292&lt;&gt;"",V292=""),AND(U292&lt;&gt;"",NOT(OR(RIGHT(LOWER(U292),5)=".webp",RIGHT(LOWER(U292),4)=".png",RIGHT(LOWER(U292),4)=".jpg",RIGHT(LOWER(U292),5)=".jpeg")))),"Needs Fix",IF(OR(LEN(J292)&lt;40,Z292&lt;&gt;"OK",AB292&lt;&gt;"OK",R292="",AND(OR(B292="easyBoss",B292="mediumBoss",B292="finalBoss",B292="legendaryBoss"),W292&lt;&gt;"Yes")),"Warning","Ready")))</f>
        <v/>
      </c>
      <c r="AD292" s="11" t="str">
        <f>IF(AC292="","",IF(AC292="Ready","Ready",IF(A292="","Missing QuestionID; ","")&amp;IF(B292="","Missing Pool; ",IF(ISNA(MATCH(B292,Lists!$A$2:$A$12,0)),"Invalid Pool; ",""))&amp;IF(C292="","Missing Difficulty; ",IF(ISNA(MATCH(C292,Lists!$B$2:$B$9,0)),"Invalid Difficulty; ",""))&amp;IF(D292="","Missing QuestionText; ","")&amp;IF(E292="","Missing OptionA; ","")&amp;IF(F292="","Missing OptionB; ","")&amp;IF(G292="","Missing OptionC; ","")&amp;IF(H292="","Missing OptionD; ","")&amp;IF(I292="","Missing CorrectAnswer; ",IF(ISNA(MATCH(I292,Lists!$C$2:$C$5,0)),"CorrectAnswer must be A, B, C, or D; ",""))&amp;IF(J292="","Missing Feedback; ",IF(LEN(J292)&lt;40,"Feedback may be too short; ",""))&amp;IF(K292="","Missing Tag; ",IF(OR(K292&lt;&gt;LOWER(K292),ISNUMBER(SEARCH(" ",K292))),"Tag must be lowercase with no spaces; ",""))&amp;IF(L292="","Missing Type; ",IF(ISNA(MATCH(L292,Lists!$D$2:$D$10,0)),"Invalid Type; ",""))&amp;IF(M292="","Missing Objective; ","")&amp;IF(N292="","Missing ObjectiveLabel; ","")&amp;IF(O292="","Missing PrimarySkill; ",IF(OR(O292&lt;&gt;LOWER(O292),ISNUMBER(SEARCH(" ",O292))),"PrimarySkill must be lowercase with no spaces; ",""))&amp;IF(AND(OR(B292="repair",B292="bridge"),P292=""),"Repair/Bridge item needs RepairSkill; ","")&amp;IF(AND(OR(B292="repair",B292="bridge"),Q292=""),"Repair/Bridge item needs CommonError; ","")&amp;IF(R292="","ConceptCluster recommended; ","")&amp;IF(AND(U292&lt;&gt;"",V292=""),"ImageAccessibilityNote required when ImageFile is used; ","")&amp;IF(AND(U292&lt;&gt;"",NOT(OR(RIGHT(LOWER(U292),5)=".webp",RIGHT(LOWER(U292),4)=".png",RIGHT(LOWER(U292),4)=".jpg",RIGHT(LOWER(U292),5)=".jpeg"))),"Invalid image extension; ","")&amp;IF(W292="","Missing BossEligible; ",IF(ISNA(MATCH(W292,Lists!$E$2:$E$3,0)),"BossEligible must be Yes or No; ",""))&amp;IF(X292&lt;&gt;"Yes","Correct answer has not been verified; ","")&amp;IF(AA292&lt;&gt;"OK",AA292&amp;"; ","")&amp;IF(AB292&lt;&gt;"OK",AB292&amp;"; ","")&amp;IF(Z292&lt;&gt;"OK",Z292&amp;"; ","")&amp;IF(AND(OR(B292="easyBoss",B292="mediumBoss",B292="finalBoss",B292="legendaryBoss"),W292&lt;&gt;"Yes"),"Boss-pool item should be BossEligible = Yes; ","")))</f>
        <v/>
      </c>
      <c r="AE292" s="11" t="str">
        <f t="shared" si="19"/>
        <v/>
      </c>
    </row>
    <row r="293" spans="1:31" ht="45" customHeight="1">
      <c r="A293" s="15"/>
      <c r="B293" s="15"/>
      <c r="C293" s="15"/>
      <c r="D293" s="12"/>
      <c r="E293" s="12"/>
      <c r="F293" s="12"/>
      <c r="G293" s="12"/>
      <c r="H293" s="12"/>
      <c r="I293" s="15"/>
      <c r="J293" s="12"/>
      <c r="K293" s="12"/>
      <c r="L293" s="12"/>
      <c r="M293" s="12"/>
      <c r="N293" s="12"/>
      <c r="O293" s="13"/>
      <c r="P293" s="13"/>
      <c r="Q293" s="13"/>
      <c r="R293" s="13"/>
      <c r="S293" s="13"/>
      <c r="T293" s="13"/>
      <c r="U293" s="14"/>
      <c r="V293" s="14"/>
      <c r="W293" s="16"/>
      <c r="X293" s="16"/>
      <c r="Y293" s="14"/>
      <c r="Z293" s="17" t="str">
        <f t="shared" si="16"/>
        <v/>
      </c>
      <c r="AA293" s="17" t="str">
        <f t="shared" si="17"/>
        <v/>
      </c>
      <c r="AB293" s="17" t="str">
        <f t="shared" si="18"/>
        <v/>
      </c>
      <c r="AC293" s="17" t="str">
        <f>IF(COUNTA(A293:Y293)=0,"",IF(OR(A293="",B293="",C293="",D293="",E293="",F293="",G293="",H293="",I293="",J293="",K293="",L293="",M293="",N293="",O293="",W293="",X293="",COUNTIF($A$2:$A$301,A293)&gt;1,COUNTIF($D$2:$D$301,D293)&gt;1,ISNA(MATCH(B293,Lists!$A$2:$A$12,0)),ISNA(MATCH(C293,Lists!$B$2:$B$9,0)),ISNA(MATCH(I293,Lists!$C$2:$C$5,0)),ISNA(MATCH(L293,Lists!$D$2:$D$10,0)),ISNA(MATCH(W293,Lists!$E$2:$E$3,0)),X293&lt;&gt;"Yes",K293&lt;&gt;LOWER(K293),ISNUMBER(SEARCH(" ",K293)),O293&lt;&gt;LOWER(O293),ISNUMBER(SEARCH(" ",O293)),AND(OR(B293="repair",B293="bridge"),P293=""),AND(OR(B293="repair",B293="bridge"),Q293=""),AND(U293&lt;&gt;"",V293=""),AND(U293&lt;&gt;"",NOT(OR(RIGHT(LOWER(U293),5)=".webp",RIGHT(LOWER(U293),4)=".png",RIGHT(LOWER(U293),4)=".jpg",RIGHT(LOWER(U293),5)=".jpeg")))),"Needs Fix",IF(OR(LEN(J293)&lt;40,Z293&lt;&gt;"OK",AB293&lt;&gt;"OK",R293="",AND(OR(B293="easyBoss",B293="mediumBoss",B293="finalBoss",B293="legendaryBoss"),W293&lt;&gt;"Yes")),"Warning","Ready")))</f>
        <v/>
      </c>
      <c r="AD293" s="11" t="str">
        <f>IF(AC293="","",IF(AC293="Ready","Ready",IF(A293="","Missing QuestionID; ","")&amp;IF(B293="","Missing Pool; ",IF(ISNA(MATCH(B293,Lists!$A$2:$A$12,0)),"Invalid Pool; ",""))&amp;IF(C293="","Missing Difficulty; ",IF(ISNA(MATCH(C293,Lists!$B$2:$B$9,0)),"Invalid Difficulty; ",""))&amp;IF(D293="","Missing QuestionText; ","")&amp;IF(E293="","Missing OptionA; ","")&amp;IF(F293="","Missing OptionB; ","")&amp;IF(G293="","Missing OptionC; ","")&amp;IF(H293="","Missing OptionD; ","")&amp;IF(I293="","Missing CorrectAnswer; ",IF(ISNA(MATCH(I293,Lists!$C$2:$C$5,0)),"CorrectAnswer must be A, B, C, or D; ",""))&amp;IF(J293="","Missing Feedback; ",IF(LEN(J293)&lt;40,"Feedback may be too short; ",""))&amp;IF(K293="","Missing Tag; ",IF(OR(K293&lt;&gt;LOWER(K293),ISNUMBER(SEARCH(" ",K293))),"Tag must be lowercase with no spaces; ",""))&amp;IF(L293="","Missing Type; ",IF(ISNA(MATCH(L293,Lists!$D$2:$D$10,0)),"Invalid Type; ",""))&amp;IF(M293="","Missing Objective; ","")&amp;IF(N293="","Missing ObjectiveLabel; ","")&amp;IF(O293="","Missing PrimarySkill; ",IF(OR(O293&lt;&gt;LOWER(O293),ISNUMBER(SEARCH(" ",O293))),"PrimarySkill must be lowercase with no spaces; ",""))&amp;IF(AND(OR(B293="repair",B293="bridge"),P293=""),"Repair/Bridge item needs RepairSkill; ","")&amp;IF(AND(OR(B293="repair",B293="bridge"),Q293=""),"Repair/Bridge item needs CommonError; ","")&amp;IF(R293="","ConceptCluster recommended; ","")&amp;IF(AND(U293&lt;&gt;"",V293=""),"ImageAccessibilityNote required when ImageFile is used; ","")&amp;IF(AND(U293&lt;&gt;"",NOT(OR(RIGHT(LOWER(U293),5)=".webp",RIGHT(LOWER(U293),4)=".png",RIGHT(LOWER(U293),4)=".jpg",RIGHT(LOWER(U293),5)=".jpeg"))),"Invalid image extension; ","")&amp;IF(W293="","Missing BossEligible; ",IF(ISNA(MATCH(W293,Lists!$E$2:$E$3,0)),"BossEligible must be Yes or No; ",""))&amp;IF(X293&lt;&gt;"Yes","Correct answer has not been verified; ","")&amp;IF(AA293&lt;&gt;"OK",AA293&amp;"; ","")&amp;IF(AB293&lt;&gt;"OK",AB293&amp;"; ","")&amp;IF(Z293&lt;&gt;"OK",Z293&amp;"; ","")&amp;IF(AND(OR(B293="easyBoss",B293="mediumBoss",B293="finalBoss",B293="legendaryBoss"),W293&lt;&gt;"Yes"),"Boss-pool item should be BossEligible = Yes; ","")))</f>
        <v/>
      </c>
      <c r="AE293" s="11" t="str">
        <f t="shared" si="19"/>
        <v/>
      </c>
    </row>
    <row r="294" spans="1:31" ht="45" customHeight="1">
      <c r="A294" s="15"/>
      <c r="B294" s="15"/>
      <c r="C294" s="15"/>
      <c r="D294" s="12"/>
      <c r="E294" s="12"/>
      <c r="F294" s="12"/>
      <c r="G294" s="12"/>
      <c r="H294" s="12"/>
      <c r="I294" s="15"/>
      <c r="J294" s="12"/>
      <c r="K294" s="12"/>
      <c r="L294" s="12"/>
      <c r="M294" s="12"/>
      <c r="N294" s="12"/>
      <c r="O294" s="13"/>
      <c r="P294" s="13"/>
      <c r="Q294" s="13"/>
      <c r="R294" s="13"/>
      <c r="S294" s="13"/>
      <c r="T294" s="13"/>
      <c r="U294" s="14"/>
      <c r="V294" s="14"/>
      <c r="W294" s="16"/>
      <c r="X294" s="16"/>
      <c r="Y294" s="14"/>
      <c r="Z294" s="17" t="str">
        <f t="shared" si="16"/>
        <v/>
      </c>
      <c r="AA294" s="17" t="str">
        <f t="shared" si="17"/>
        <v/>
      </c>
      <c r="AB294" s="17" t="str">
        <f t="shared" si="18"/>
        <v/>
      </c>
      <c r="AC294" s="17" t="str">
        <f>IF(COUNTA(A294:Y294)=0,"",IF(OR(A294="",B294="",C294="",D294="",E294="",F294="",G294="",H294="",I294="",J294="",K294="",L294="",M294="",N294="",O294="",W294="",X294="",COUNTIF($A$2:$A$301,A294)&gt;1,COUNTIF($D$2:$D$301,D294)&gt;1,ISNA(MATCH(B294,Lists!$A$2:$A$12,0)),ISNA(MATCH(C294,Lists!$B$2:$B$9,0)),ISNA(MATCH(I294,Lists!$C$2:$C$5,0)),ISNA(MATCH(L294,Lists!$D$2:$D$10,0)),ISNA(MATCH(W294,Lists!$E$2:$E$3,0)),X294&lt;&gt;"Yes",K294&lt;&gt;LOWER(K294),ISNUMBER(SEARCH(" ",K294)),O294&lt;&gt;LOWER(O294),ISNUMBER(SEARCH(" ",O294)),AND(OR(B294="repair",B294="bridge"),P294=""),AND(OR(B294="repair",B294="bridge"),Q294=""),AND(U294&lt;&gt;"",V294=""),AND(U294&lt;&gt;"",NOT(OR(RIGHT(LOWER(U294),5)=".webp",RIGHT(LOWER(U294),4)=".png",RIGHT(LOWER(U294),4)=".jpg",RIGHT(LOWER(U294),5)=".jpeg")))),"Needs Fix",IF(OR(LEN(J294)&lt;40,Z294&lt;&gt;"OK",AB294&lt;&gt;"OK",R294="",AND(OR(B294="easyBoss",B294="mediumBoss",B294="finalBoss",B294="legendaryBoss"),W294&lt;&gt;"Yes")),"Warning","Ready")))</f>
        <v/>
      </c>
      <c r="AD294" s="11" t="str">
        <f>IF(AC294="","",IF(AC294="Ready","Ready",IF(A294="","Missing QuestionID; ","")&amp;IF(B294="","Missing Pool; ",IF(ISNA(MATCH(B294,Lists!$A$2:$A$12,0)),"Invalid Pool; ",""))&amp;IF(C294="","Missing Difficulty; ",IF(ISNA(MATCH(C294,Lists!$B$2:$B$9,0)),"Invalid Difficulty; ",""))&amp;IF(D294="","Missing QuestionText; ","")&amp;IF(E294="","Missing OptionA; ","")&amp;IF(F294="","Missing OptionB; ","")&amp;IF(G294="","Missing OptionC; ","")&amp;IF(H294="","Missing OptionD; ","")&amp;IF(I294="","Missing CorrectAnswer; ",IF(ISNA(MATCH(I294,Lists!$C$2:$C$5,0)),"CorrectAnswer must be A, B, C, or D; ",""))&amp;IF(J294="","Missing Feedback; ",IF(LEN(J294)&lt;40,"Feedback may be too short; ",""))&amp;IF(K294="","Missing Tag; ",IF(OR(K294&lt;&gt;LOWER(K294),ISNUMBER(SEARCH(" ",K294))),"Tag must be lowercase with no spaces; ",""))&amp;IF(L294="","Missing Type; ",IF(ISNA(MATCH(L294,Lists!$D$2:$D$10,0)),"Invalid Type; ",""))&amp;IF(M294="","Missing Objective; ","")&amp;IF(N294="","Missing ObjectiveLabel; ","")&amp;IF(O294="","Missing PrimarySkill; ",IF(OR(O294&lt;&gt;LOWER(O294),ISNUMBER(SEARCH(" ",O294))),"PrimarySkill must be lowercase with no spaces; ",""))&amp;IF(AND(OR(B294="repair",B294="bridge"),P294=""),"Repair/Bridge item needs RepairSkill; ","")&amp;IF(AND(OR(B294="repair",B294="bridge"),Q294=""),"Repair/Bridge item needs CommonError; ","")&amp;IF(R294="","ConceptCluster recommended; ","")&amp;IF(AND(U294&lt;&gt;"",V294=""),"ImageAccessibilityNote required when ImageFile is used; ","")&amp;IF(AND(U294&lt;&gt;"",NOT(OR(RIGHT(LOWER(U294),5)=".webp",RIGHT(LOWER(U294),4)=".png",RIGHT(LOWER(U294),4)=".jpg",RIGHT(LOWER(U294),5)=".jpeg"))),"Invalid image extension; ","")&amp;IF(W294="","Missing BossEligible; ",IF(ISNA(MATCH(W294,Lists!$E$2:$E$3,0)),"BossEligible must be Yes or No; ",""))&amp;IF(X294&lt;&gt;"Yes","Correct answer has not been verified; ","")&amp;IF(AA294&lt;&gt;"OK",AA294&amp;"; ","")&amp;IF(AB294&lt;&gt;"OK",AB294&amp;"; ","")&amp;IF(Z294&lt;&gt;"OK",Z294&amp;"; ","")&amp;IF(AND(OR(B294="easyBoss",B294="mediumBoss",B294="finalBoss",B294="legendaryBoss"),W294&lt;&gt;"Yes"),"Boss-pool item should be BossEligible = Yes; ","")))</f>
        <v/>
      </c>
      <c r="AE294" s="11" t="str">
        <f t="shared" si="19"/>
        <v/>
      </c>
    </row>
    <row r="295" spans="1:31" ht="45" customHeight="1">
      <c r="A295" s="15"/>
      <c r="B295" s="15"/>
      <c r="C295" s="15"/>
      <c r="D295" s="12"/>
      <c r="E295" s="12"/>
      <c r="F295" s="12"/>
      <c r="G295" s="12"/>
      <c r="H295" s="12"/>
      <c r="I295" s="15"/>
      <c r="J295" s="12"/>
      <c r="K295" s="12"/>
      <c r="L295" s="12"/>
      <c r="M295" s="12"/>
      <c r="N295" s="12"/>
      <c r="O295" s="13"/>
      <c r="P295" s="13"/>
      <c r="Q295" s="13"/>
      <c r="R295" s="13"/>
      <c r="S295" s="13"/>
      <c r="T295" s="13"/>
      <c r="U295" s="14"/>
      <c r="V295" s="14"/>
      <c r="W295" s="16"/>
      <c r="X295" s="16"/>
      <c r="Y295" s="14"/>
      <c r="Z295" s="17" t="str">
        <f t="shared" si="16"/>
        <v/>
      </c>
      <c r="AA295" s="17" t="str">
        <f t="shared" si="17"/>
        <v/>
      </c>
      <c r="AB295" s="17" t="str">
        <f t="shared" si="18"/>
        <v/>
      </c>
      <c r="AC295" s="17" t="str">
        <f>IF(COUNTA(A295:Y295)=0,"",IF(OR(A295="",B295="",C295="",D295="",E295="",F295="",G295="",H295="",I295="",J295="",K295="",L295="",M295="",N295="",O295="",W295="",X295="",COUNTIF($A$2:$A$301,A295)&gt;1,COUNTIF($D$2:$D$301,D295)&gt;1,ISNA(MATCH(B295,Lists!$A$2:$A$12,0)),ISNA(MATCH(C295,Lists!$B$2:$B$9,0)),ISNA(MATCH(I295,Lists!$C$2:$C$5,0)),ISNA(MATCH(L295,Lists!$D$2:$D$10,0)),ISNA(MATCH(W295,Lists!$E$2:$E$3,0)),X295&lt;&gt;"Yes",K295&lt;&gt;LOWER(K295),ISNUMBER(SEARCH(" ",K295)),O295&lt;&gt;LOWER(O295),ISNUMBER(SEARCH(" ",O295)),AND(OR(B295="repair",B295="bridge"),P295=""),AND(OR(B295="repair",B295="bridge"),Q295=""),AND(U295&lt;&gt;"",V295=""),AND(U295&lt;&gt;"",NOT(OR(RIGHT(LOWER(U295),5)=".webp",RIGHT(LOWER(U295),4)=".png",RIGHT(LOWER(U295),4)=".jpg",RIGHT(LOWER(U295),5)=".jpeg")))),"Needs Fix",IF(OR(LEN(J295)&lt;40,Z295&lt;&gt;"OK",AB295&lt;&gt;"OK",R295="",AND(OR(B295="easyBoss",B295="mediumBoss",B295="finalBoss",B295="legendaryBoss"),W295&lt;&gt;"Yes")),"Warning","Ready")))</f>
        <v/>
      </c>
      <c r="AD295" s="11" t="str">
        <f>IF(AC295="","",IF(AC295="Ready","Ready",IF(A295="","Missing QuestionID; ","")&amp;IF(B295="","Missing Pool; ",IF(ISNA(MATCH(B295,Lists!$A$2:$A$12,0)),"Invalid Pool; ",""))&amp;IF(C295="","Missing Difficulty; ",IF(ISNA(MATCH(C295,Lists!$B$2:$B$9,0)),"Invalid Difficulty; ",""))&amp;IF(D295="","Missing QuestionText; ","")&amp;IF(E295="","Missing OptionA; ","")&amp;IF(F295="","Missing OptionB; ","")&amp;IF(G295="","Missing OptionC; ","")&amp;IF(H295="","Missing OptionD; ","")&amp;IF(I295="","Missing CorrectAnswer; ",IF(ISNA(MATCH(I295,Lists!$C$2:$C$5,0)),"CorrectAnswer must be A, B, C, or D; ",""))&amp;IF(J295="","Missing Feedback; ",IF(LEN(J295)&lt;40,"Feedback may be too short; ",""))&amp;IF(K295="","Missing Tag; ",IF(OR(K295&lt;&gt;LOWER(K295),ISNUMBER(SEARCH(" ",K295))),"Tag must be lowercase with no spaces; ",""))&amp;IF(L295="","Missing Type; ",IF(ISNA(MATCH(L295,Lists!$D$2:$D$10,0)),"Invalid Type; ",""))&amp;IF(M295="","Missing Objective; ","")&amp;IF(N295="","Missing ObjectiveLabel; ","")&amp;IF(O295="","Missing PrimarySkill; ",IF(OR(O295&lt;&gt;LOWER(O295),ISNUMBER(SEARCH(" ",O295))),"PrimarySkill must be lowercase with no spaces; ",""))&amp;IF(AND(OR(B295="repair",B295="bridge"),P295=""),"Repair/Bridge item needs RepairSkill; ","")&amp;IF(AND(OR(B295="repair",B295="bridge"),Q295=""),"Repair/Bridge item needs CommonError; ","")&amp;IF(R295="","ConceptCluster recommended; ","")&amp;IF(AND(U295&lt;&gt;"",V295=""),"ImageAccessibilityNote required when ImageFile is used; ","")&amp;IF(AND(U295&lt;&gt;"",NOT(OR(RIGHT(LOWER(U295),5)=".webp",RIGHT(LOWER(U295),4)=".png",RIGHT(LOWER(U295),4)=".jpg",RIGHT(LOWER(U295),5)=".jpeg"))),"Invalid image extension; ","")&amp;IF(W295="","Missing BossEligible; ",IF(ISNA(MATCH(W295,Lists!$E$2:$E$3,0)),"BossEligible must be Yes or No; ",""))&amp;IF(X295&lt;&gt;"Yes","Correct answer has not been verified; ","")&amp;IF(AA295&lt;&gt;"OK",AA295&amp;"; ","")&amp;IF(AB295&lt;&gt;"OK",AB295&amp;"; ","")&amp;IF(Z295&lt;&gt;"OK",Z295&amp;"; ","")&amp;IF(AND(OR(B295="easyBoss",B295="mediumBoss",B295="finalBoss",B295="legendaryBoss"),W295&lt;&gt;"Yes"),"Boss-pool item should be BossEligible = Yes; ","")))</f>
        <v/>
      </c>
      <c r="AE295" s="11" t="str">
        <f t="shared" si="19"/>
        <v/>
      </c>
    </row>
    <row r="296" spans="1:31" ht="45" customHeight="1">
      <c r="A296" s="15"/>
      <c r="B296" s="15"/>
      <c r="C296" s="15"/>
      <c r="D296" s="12"/>
      <c r="E296" s="12"/>
      <c r="F296" s="12"/>
      <c r="G296" s="12"/>
      <c r="H296" s="12"/>
      <c r="I296" s="15"/>
      <c r="J296" s="12"/>
      <c r="K296" s="12"/>
      <c r="L296" s="12"/>
      <c r="M296" s="12"/>
      <c r="N296" s="12"/>
      <c r="O296" s="13"/>
      <c r="P296" s="13"/>
      <c r="Q296" s="13"/>
      <c r="R296" s="13"/>
      <c r="S296" s="13"/>
      <c r="T296" s="13"/>
      <c r="U296" s="14"/>
      <c r="V296" s="14"/>
      <c r="W296" s="16"/>
      <c r="X296" s="16"/>
      <c r="Y296" s="14"/>
      <c r="Z296" s="17" t="str">
        <f t="shared" si="16"/>
        <v/>
      </c>
      <c r="AA296" s="17" t="str">
        <f t="shared" si="17"/>
        <v/>
      </c>
      <c r="AB296" s="17" t="str">
        <f t="shared" si="18"/>
        <v/>
      </c>
      <c r="AC296" s="17" t="str">
        <f>IF(COUNTA(A296:Y296)=0,"",IF(OR(A296="",B296="",C296="",D296="",E296="",F296="",G296="",H296="",I296="",J296="",K296="",L296="",M296="",N296="",O296="",W296="",X296="",COUNTIF($A$2:$A$301,A296)&gt;1,COUNTIF($D$2:$D$301,D296)&gt;1,ISNA(MATCH(B296,Lists!$A$2:$A$12,0)),ISNA(MATCH(C296,Lists!$B$2:$B$9,0)),ISNA(MATCH(I296,Lists!$C$2:$C$5,0)),ISNA(MATCH(L296,Lists!$D$2:$D$10,0)),ISNA(MATCH(W296,Lists!$E$2:$E$3,0)),X296&lt;&gt;"Yes",K296&lt;&gt;LOWER(K296),ISNUMBER(SEARCH(" ",K296)),O296&lt;&gt;LOWER(O296),ISNUMBER(SEARCH(" ",O296)),AND(OR(B296="repair",B296="bridge"),P296=""),AND(OR(B296="repair",B296="bridge"),Q296=""),AND(U296&lt;&gt;"",V296=""),AND(U296&lt;&gt;"",NOT(OR(RIGHT(LOWER(U296),5)=".webp",RIGHT(LOWER(U296),4)=".png",RIGHT(LOWER(U296),4)=".jpg",RIGHT(LOWER(U296),5)=".jpeg")))),"Needs Fix",IF(OR(LEN(J296)&lt;40,Z296&lt;&gt;"OK",AB296&lt;&gt;"OK",R296="",AND(OR(B296="easyBoss",B296="mediumBoss",B296="finalBoss",B296="legendaryBoss"),W296&lt;&gt;"Yes")),"Warning","Ready")))</f>
        <v/>
      </c>
      <c r="AD296" s="11" t="str">
        <f>IF(AC296="","",IF(AC296="Ready","Ready",IF(A296="","Missing QuestionID; ","")&amp;IF(B296="","Missing Pool; ",IF(ISNA(MATCH(B296,Lists!$A$2:$A$12,0)),"Invalid Pool; ",""))&amp;IF(C296="","Missing Difficulty; ",IF(ISNA(MATCH(C296,Lists!$B$2:$B$9,0)),"Invalid Difficulty; ",""))&amp;IF(D296="","Missing QuestionText; ","")&amp;IF(E296="","Missing OptionA; ","")&amp;IF(F296="","Missing OptionB; ","")&amp;IF(G296="","Missing OptionC; ","")&amp;IF(H296="","Missing OptionD; ","")&amp;IF(I296="","Missing CorrectAnswer; ",IF(ISNA(MATCH(I296,Lists!$C$2:$C$5,0)),"CorrectAnswer must be A, B, C, or D; ",""))&amp;IF(J296="","Missing Feedback; ",IF(LEN(J296)&lt;40,"Feedback may be too short; ",""))&amp;IF(K296="","Missing Tag; ",IF(OR(K296&lt;&gt;LOWER(K296),ISNUMBER(SEARCH(" ",K296))),"Tag must be lowercase with no spaces; ",""))&amp;IF(L296="","Missing Type; ",IF(ISNA(MATCH(L296,Lists!$D$2:$D$10,0)),"Invalid Type; ",""))&amp;IF(M296="","Missing Objective; ","")&amp;IF(N296="","Missing ObjectiveLabel; ","")&amp;IF(O296="","Missing PrimarySkill; ",IF(OR(O296&lt;&gt;LOWER(O296),ISNUMBER(SEARCH(" ",O296))),"PrimarySkill must be lowercase with no spaces; ",""))&amp;IF(AND(OR(B296="repair",B296="bridge"),P296=""),"Repair/Bridge item needs RepairSkill; ","")&amp;IF(AND(OR(B296="repair",B296="bridge"),Q296=""),"Repair/Bridge item needs CommonError; ","")&amp;IF(R296="","ConceptCluster recommended; ","")&amp;IF(AND(U296&lt;&gt;"",V296=""),"ImageAccessibilityNote required when ImageFile is used; ","")&amp;IF(AND(U296&lt;&gt;"",NOT(OR(RIGHT(LOWER(U296),5)=".webp",RIGHT(LOWER(U296),4)=".png",RIGHT(LOWER(U296),4)=".jpg",RIGHT(LOWER(U296),5)=".jpeg"))),"Invalid image extension; ","")&amp;IF(W296="","Missing BossEligible; ",IF(ISNA(MATCH(W296,Lists!$E$2:$E$3,0)),"BossEligible must be Yes or No; ",""))&amp;IF(X296&lt;&gt;"Yes","Correct answer has not been verified; ","")&amp;IF(AA296&lt;&gt;"OK",AA296&amp;"; ","")&amp;IF(AB296&lt;&gt;"OK",AB296&amp;"; ","")&amp;IF(Z296&lt;&gt;"OK",Z296&amp;"; ","")&amp;IF(AND(OR(B296="easyBoss",B296="mediumBoss",B296="finalBoss",B296="legendaryBoss"),W296&lt;&gt;"Yes"),"Boss-pool item should be BossEligible = Yes; ","")))</f>
        <v/>
      </c>
      <c r="AE296" s="11" t="str">
        <f t="shared" si="19"/>
        <v/>
      </c>
    </row>
    <row r="297" spans="1:31" ht="45" customHeight="1">
      <c r="A297" s="15"/>
      <c r="B297" s="15"/>
      <c r="C297" s="15"/>
      <c r="D297" s="12"/>
      <c r="E297" s="12"/>
      <c r="F297" s="12"/>
      <c r="G297" s="12"/>
      <c r="H297" s="12"/>
      <c r="I297" s="15"/>
      <c r="J297" s="12"/>
      <c r="K297" s="12"/>
      <c r="L297" s="12"/>
      <c r="M297" s="12"/>
      <c r="N297" s="12"/>
      <c r="O297" s="13"/>
      <c r="P297" s="13"/>
      <c r="Q297" s="13"/>
      <c r="R297" s="13"/>
      <c r="S297" s="13"/>
      <c r="T297" s="13"/>
      <c r="U297" s="14"/>
      <c r="V297" s="14"/>
      <c r="W297" s="16"/>
      <c r="X297" s="16"/>
      <c r="Y297" s="14"/>
      <c r="Z297" s="17" t="str">
        <f t="shared" si="16"/>
        <v/>
      </c>
      <c r="AA297" s="17" t="str">
        <f t="shared" si="17"/>
        <v/>
      </c>
      <c r="AB297" s="17" t="str">
        <f t="shared" si="18"/>
        <v/>
      </c>
      <c r="AC297" s="17" t="str">
        <f>IF(COUNTA(A297:Y297)=0,"",IF(OR(A297="",B297="",C297="",D297="",E297="",F297="",G297="",H297="",I297="",J297="",K297="",L297="",M297="",N297="",O297="",W297="",X297="",COUNTIF($A$2:$A$301,A297)&gt;1,COUNTIF($D$2:$D$301,D297)&gt;1,ISNA(MATCH(B297,Lists!$A$2:$A$12,0)),ISNA(MATCH(C297,Lists!$B$2:$B$9,0)),ISNA(MATCH(I297,Lists!$C$2:$C$5,0)),ISNA(MATCH(L297,Lists!$D$2:$D$10,0)),ISNA(MATCH(W297,Lists!$E$2:$E$3,0)),X297&lt;&gt;"Yes",K297&lt;&gt;LOWER(K297),ISNUMBER(SEARCH(" ",K297)),O297&lt;&gt;LOWER(O297),ISNUMBER(SEARCH(" ",O297)),AND(OR(B297="repair",B297="bridge"),P297=""),AND(OR(B297="repair",B297="bridge"),Q297=""),AND(U297&lt;&gt;"",V297=""),AND(U297&lt;&gt;"",NOT(OR(RIGHT(LOWER(U297),5)=".webp",RIGHT(LOWER(U297),4)=".png",RIGHT(LOWER(U297),4)=".jpg",RIGHT(LOWER(U297),5)=".jpeg")))),"Needs Fix",IF(OR(LEN(J297)&lt;40,Z297&lt;&gt;"OK",AB297&lt;&gt;"OK",R297="",AND(OR(B297="easyBoss",B297="mediumBoss",B297="finalBoss",B297="legendaryBoss"),W297&lt;&gt;"Yes")),"Warning","Ready")))</f>
        <v/>
      </c>
      <c r="AD297" s="11" t="str">
        <f>IF(AC297="","",IF(AC297="Ready","Ready",IF(A297="","Missing QuestionID; ","")&amp;IF(B297="","Missing Pool; ",IF(ISNA(MATCH(B297,Lists!$A$2:$A$12,0)),"Invalid Pool; ",""))&amp;IF(C297="","Missing Difficulty; ",IF(ISNA(MATCH(C297,Lists!$B$2:$B$9,0)),"Invalid Difficulty; ",""))&amp;IF(D297="","Missing QuestionText; ","")&amp;IF(E297="","Missing OptionA; ","")&amp;IF(F297="","Missing OptionB; ","")&amp;IF(G297="","Missing OptionC; ","")&amp;IF(H297="","Missing OptionD; ","")&amp;IF(I297="","Missing CorrectAnswer; ",IF(ISNA(MATCH(I297,Lists!$C$2:$C$5,0)),"CorrectAnswer must be A, B, C, or D; ",""))&amp;IF(J297="","Missing Feedback; ",IF(LEN(J297)&lt;40,"Feedback may be too short; ",""))&amp;IF(K297="","Missing Tag; ",IF(OR(K297&lt;&gt;LOWER(K297),ISNUMBER(SEARCH(" ",K297))),"Tag must be lowercase with no spaces; ",""))&amp;IF(L297="","Missing Type; ",IF(ISNA(MATCH(L297,Lists!$D$2:$D$10,0)),"Invalid Type; ",""))&amp;IF(M297="","Missing Objective; ","")&amp;IF(N297="","Missing ObjectiveLabel; ","")&amp;IF(O297="","Missing PrimarySkill; ",IF(OR(O297&lt;&gt;LOWER(O297),ISNUMBER(SEARCH(" ",O297))),"PrimarySkill must be lowercase with no spaces; ",""))&amp;IF(AND(OR(B297="repair",B297="bridge"),P297=""),"Repair/Bridge item needs RepairSkill; ","")&amp;IF(AND(OR(B297="repair",B297="bridge"),Q297=""),"Repair/Bridge item needs CommonError; ","")&amp;IF(R297="","ConceptCluster recommended; ","")&amp;IF(AND(U297&lt;&gt;"",V297=""),"ImageAccessibilityNote required when ImageFile is used; ","")&amp;IF(AND(U297&lt;&gt;"",NOT(OR(RIGHT(LOWER(U297),5)=".webp",RIGHT(LOWER(U297),4)=".png",RIGHT(LOWER(U297),4)=".jpg",RIGHT(LOWER(U297),5)=".jpeg"))),"Invalid image extension; ","")&amp;IF(W297="","Missing BossEligible; ",IF(ISNA(MATCH(W297,Lists!$E$2:$E$3,0)),"BossEligible must be Yes or No; ",""))&amp;IF(X297&lt;&gt;"Yes","Correct answer has not been verified; ","")&amp;IF(AA297&lt;&gt;"OK",AA297&amp;"; ","")&amp;IF(AB297&lt;&gt;"OK",AB297&amp;"; ","")&amp;IF(Z297&lt;&gt;"OK",Z297&amp;"; ","")&amp;IF(AND(OR(B297="easyBoss",B297="mediumBoss",B297="finalBoss",B297="legendaryBoss"),W297&lt;&gt;"Yes"),"Boss-pool item should be BossEligible = Yes; ","")))</f>
        <v/>
      </c>
      <c r="AE297" s="11" t="str">
        <f t="shared" si="19"/>
        <v/>
      </c>
    </row>
    <row r="298" spans="1:31" ht="45" customHeight="1">
      <c r="A298" s="15"/>
      <c r="B298" s="15"/>
      <c r="C298" s="15"/>
      <c r="D298" s="12"/>
      <c r="E298" s="12"/>
      <c r="F298" s="12"/>
      <c r="G298" s="12"/>
      <c r="H298" s="12"/>
      <c r="I298" s="15"/>
      <c r="J298" s="12"/>
      <c r="K298" s="12"/>
      <c r="L298" s="12"/>
      <c r="M298" s="12"/>
      <c r="N298" s="12"/>
      <c r="O298" s="13"/>
      <c r="P298" s="13"/>
      <c r="Q298" s="13"/>
      <c r="R298" s="13"/>
      <c r="S298" s="13"/>
      <c r="T298" s="13"/>
      <c r="U298" s="14"/>
      <c r="V298" s="14"/>
      <c r="W298" s="16"/>
      <c r="X298" s="16"/>
      <c r="Y298" s="14"/>
      <c r="Z298" s="17" t="str">
        <f t="shared" si="16"/>
        <v/>
      </c>
      <c r="AA298" s="17" t="str">
        <f t="shared" si="17"/>
        <v/>
      </c>
      <c r="AB298" s="17" t="str">
        <f t="shared" si="18"/>
        <v/>
      </c>
      <c r="AC298" s="17" t="str">
        <f>IF(COUNTA(A298:Y298)=0,"",IF(OR(A298="",B298="",C298="",D298="",E298="",F298="",G298="",H298="",I298="",J298="",K298="",L298="",M298="",N298="",O298="",W298="",X298="",COUNTIF($A$2:$A$301,A298)&gt;1,COUNTIF($D$2:$D$301,D298)&gt;1,ISNA(MATCH(B298,Lists!$A$2:$A$12,0)),ISNA(MATCH(C298,Lists!$B$2:$B$9,0)),ISNA(MATCH(I298,Lists!$C$2:$C$5,0)),ISNA(MATCH(L298,Lists!$D$2:$D$10,0)),ISNA(MATCH(W298,Lists!$E$2:$E$3,0)),X298&lt;&gt;"Yes",K298&lt;&gt;LOWER(K298),ISNUMBER(SEARCH(" ",K298)),O298&lt;&gt;LOWER(O298),ISNUMBER(SEARCH(" ",O298)),AND(OR(B298="repair",B298="bridge"),P298=""),AND(OR(B298="repair",B298="bridge"),Q298=""),AND(U298&lt;&gt;"",V298=""),AND(U298&lt;&gt;"",NOT(OR(RIGHT(LOWER(U298),5)=".webp",RIGHT(LOWER(U298),4)=".png",RIGHT(LOWER(U298),4)=".jpg",RIGHT(LOWER(U298),5)=".jpeg")))),"Needs Fix",IF(OR(LEN(J298)&lt;40,Z298&lt;&gt;"OK",AB298&lt;&gt;"OK",R298="",AND(OR(B298="easyBoss",B298="mediumBoss",B298="finalBoss",B298="legendaryBoss"),W298&lt;&gt;"Yes")),"Warning","Ready")))</f>
        <v/>
      </c>
      <c r="AD298" s="11" t="str">
        <f>IF(AC298="","",IF(AC298="Ready","Ready",IF(A298="","Missing QuestionID; ","")&amp;IF(B298="","Missing Pool; ",IF(ISNA(MATCH(B298,Lists!$A$2:$A$12,0)),"Invalid Pool; ",""))&amp;IF(C298="","Missing Difficulty; ",IF(ISNA(MATCH(C298,Lists!$B$2:$B$9,0)),"Invalid Difficulty; ",""))&amp;IF(D298="","Missing QuestionText; ","")&amp;IF(E298="","Missing OptionA; ","")&amp;IF(F298="","Missing OptionB; ","")&amp;IF(G298="","Missing OptionC; ","")&amp;IF(H298="","Missing OptionD; ","")&amp;IF(I298="","Missing CorrectAnswer; ",IF(ISNA(MATCH(I298,Lists!$C$2:$C$5,0)),"CorrectAnswer must be A, B, C, or D; ",""))&amp;IF(J298="","Missing Feedback; ",IF(LEN(J298)&lt;40,"Feedback may be too short; ",""))&amp;IF(K298="","Missing Tag; ",IF(OR(K298&lt;&gt;LOWER(K298),ISNUMBER(SEARCH(" ",K298))),"Tag must be lowercase with no spaces; ",""))&amp;IF(L298="","Missing Type; ",IF(ISNA(MATCH(L298,Lists!$D$2:$D$10,0)),"Invalid Type; ",""))&amp;IF(M298="","Missing Objective; ","")&amp;IF(N298="","Missing ObjectiveLabel; ","")&amp;IF(O298="","Missing PrimarySkill; ",IF(OR(O298&lt;&gt;LOWER(O298),ISNUMBER(SEARCH(" ",O298))),"PrimarySkill must be lowercase with no spaces; ",""))&amp;IF(AND(OR(B298="repair",B298="bridge"),P298=""),"Repair/Bridge item needs RepairSkill; ","")&amp;IF(AND(OR(B298="repair",B298="bridge"),Q298=""),"Repair/Bridge item needs CommonError; ","")&amp;IF(R298="","ConceptCluster recommended; ","")&amp;IF(AND(U298&lt;&gt;"",V298=""),"ImageAccessibilityNote required when ImageFile is used; ","")&amp;IF(AND(U298&lt;&gt;"",NOT(OR(RIGHT(LOWER(U298),5)=".webp",RIGHT(LOWER(U298),4)=".png",RIGHT(LOWER(U298),4)=".jpg",RIGHT(LOWER(U298),5)=".jpeg"))),"Invalid image extension; ","")&amp;IF(W298="","Missing BossEligible; ",IF(ISNA(MATCH(W298,Lists!$E$2:$E$3,0)),"BossEligible must be Yes or No; ",""))&amp;IF(X298&lt;&gt;"Yes","Correct answer has not been verified; ","")&amp;IF(AA298&lt;&gt;"OK",AA298&amp;"; ","")&amp;IF(AB298&lt;&gt;"OK",AB298&amp;"; ","")&amp;IF(Z298&lt;&gt;"OK",Z298&amp;"; ","")&amp;IF(AND(OR(B298="easyBoss",B298="mediumBoss",B298="finalBoss",B298="legendaryBoss"),W298&lt;&gt;"Yes"),"Boss-pool item should be BossEligible = Yes; ","")))</f>
        <v/>
      </c>
      <c r="AE298" s="11" t="str">
        <f t="shared" si="19"/>
        <v/>
      </c>
    </row>
    <row r="299" spans="1:31" ht="45" customHeight="1">
      <c r="A299" s="15"/>
      <c r="B299" s="15"/>
      <c r="C299" s="15"/>
      <c r="D299" s="12"/>
      <c r="E299" s="12"/>
      <c r="F299" s="12"/>
      <c r="G299" s="12"/>
      <c r="H299" s="12"/>
      <c r="I299" s="15"/>
      <c r="J299" s="12"/>
      <c r="K299" s="12"/>
      <c r="L299" s="12"/>
      <c r="M299" s="12"/>
      <c r="N299" s="12"/>
      <c r="O299" s="13"/>
      <c r="P299" s="13"/>
      <c r="Q299" s="13"/>
      <c r="R299" s="13"/>
      <c r="S299" s="13"/>
      <c r="T299" s="13"/>
      <c r="U299" s="14"/>
      <c r="V299" s="14"/>
      <c r="W299" s="16"/>
      <c r="X299" s="16"/>
      <c r="Y299" s="14"/>
      <c r="Z299" s="17" t="str">
        <f t="shared" si="16"/>
        <v/>
      </c>
      <c r="AA299" s="17" t="str">
        <f t="shared" si="17"/>
        <v/>
      </c>
      <c r="AB299" s="17" t="str">
        <f t="shared" si="18"/>
        <v/>
      </c>
      <c r="AC299" s="17" t="str">
        <f>IF(COUNTA(A299:Y299)=0,"",IF(OR(A299="",B299="",C299="",D299="",E299="",F299="",G299="",H299="",I299="",J299="",K299="",L299="",M299="",N299="",O299="",W299="",X299="",COUNTIF($A$2:$A$301,A299)&gt;1,COUNTIF($D$2:$D$301,D299)&gt;1,ISNA(MATCH(B299,Lists!$A$2:$A$12,0)),ISNA(MATCH(C299,Lists!$B$2:$B$9,0)),ISNA(MATCH(I299,Lists!$C$2:$C$5,0)),ISNA(MATCH(L299,Lists!$D$2:$D$10,0)),ISNA(MATCH(W299,Lists!$E$2:$E$3,0)),X299&lt;&gt;"Yes",K299&lt;&gt;LOWER(K299),ISNUMBER(SEARCH(" ",K299)),O299&lt;&gt;LOWER(O299),ISNUMBER(SEARCH(" ",O299)),AND(OR(B299="repair",B299="bridge"),P299=""),AND(OR(B299="repair",B299="bridge"),Q299=""),AND(U299&lt;&gt;"",V299=""),AND(U299&lt;&gt;"",NOT(OR(RIGHT(LOWER(U299),5)=".webp",RIGHT(LOWER(U299),4)=".png",RIGHT(LOWER(U299),4)=".jpg",RIGHT(LOWER(U299),5)=".jpeg")))),"Needs Fix",IF(OR(LEN(J299)&lt;40,Z299&lt;&gt;"OK",AB299&lt;&gt;"OK",R299="",AND(OR(B299="easyBoss",B299="mediumBoss",B299="finalBoss",B299="legendaryBoss"),W299&lt;&gt;"Yes")),"Warning","Ready")))</f>
        <v/>
      </c>
      <c r="AD299" s="11" t="str">
        <f>IF(AC299="","",IF(AC299="Ready","Ready",IF(A299="","Missing QuestionID; ","")&amp;IF(B299="","Missing Pool; ",IF(ISNA(MATCH(B299,Lists!$A$2:$A$12,0)),"Invalid Pool; ",""))&amp;IF(C299="","Missing Difficulty; ",IF(ISNA(MATCH(C299,Lists!$B$2:$B$9,0)),"Invalid Difficulty; ",""))&amp;IF(D299="","Missing QuestionText; ","")&amp;IF(E299="","Missing OptionA; ","")&amp;IF(F299="","Missing OptionB; ","")&amp;IF(G299="","Missing OptionC; ","")&amp;IF(H299="","Missing OptionD; ","")&amp;IF(I299="","Missing CorrectAnswer; ",IF(ISNA(MATCH(I299,Lists!$C$2:$C$5,0)),"CorrectAnswer must be A, B, C, or D; ",""))&amp;IF(J299="","Missing Feedback; ",IF(LEN(J299)&lt;40,"Feedback may be too short; ",""))&amp;IF(K299="","Missing Tag; ",IF(OR(K299&lt;&gt;LOWER(K299),ISNUMBER(SEARCH(" ",K299))),"Tag must be lowercase with no spaces; ",""))&amp;IF(L299="","Missing Type; ",IF(ISNA(MATCH(L299,Lists!$D$2:$D$10,0)),"Invalid Type; ",""))&amp;IF(M299="","Missing Objective; ","")&amp;IF(N299="","Missing ObjectiveLabel; ","")&amp;IF(O299="","Missing PrimarySkill; ",IF(OR(O299&lt;&gt;LOWER(O299),ISNUMBER(SEARCH(" ",O299))),"PrimarySkill must be lowercase with no spaces; ",""))&amp;IF(AND(OR(B299="repair",B299="bridge"),P299=""),"Repair/Bridge item needs RepairSkill; ","")&amp;IF(AND(OR(B299="repair",B299="bridge"),Q299=""),"Repair/Bridge item needs CommonError; ","")&amp;IF(R299="","ConceptCluster recommended; ","")&amp;IF(AND(U299&lt;&gt;"",V299=""),"ImageAccessibilityNote required when ImageFile is used; ","")&amp;IF(AND(U299&lt;&gt;"",NOT(OR(RIGHT(LOWER(U299),5)=".webp",RIGHT(LOWER(U299),4)=".png",RIGHT(LOWER(U299),4)=".jpg",RIGHT(LOWER(U299),5)=".jpeg"))),"Invalid image extension; ","")&amp;IF(W299="","Missing BossEligible; ",IF(ISNA(MATCH(W299,Lists!$E$2:$E$3,0)),"BossEligible must be Yes or No; ",""))&amp;IF(X299&lt;&gt;"Yes","Correct answer has not been verified; ","")&amp;IF(AA299&lt;&gt;"OK",AA299&amp;"; ","")&amp;IF(AB299&lt;&gt;"OK",AB299&amp;"; ","")&amp;IF(Z299&lt;&gt;"OK",Z299&amp;"; ","")&amp;IF(AND(OR(B299="easyBoss",B299="mediumBoss",B299="finalBoss",B299="legendaryBoss"),W299&lt;&gt;"Yes"),"Boss-pool item should be BossEligible = Yes; ","")))</f>
        <v/>
      </c>
      <c r="AE299" s="11" t="str">
        <f t="shared" si="19"/>
        <v/>
      </c>
    </row>
    <row r="300" spans="1:31" ht="45" customHeight="1">
      <c r="A300" s="15"/>
      <c r="B300" s="15"/>
      <c r="C300" s="15"/>
      <c r="D300" s="12"/>
      <c r="E300" s="12"/>
      <c r="F300" s="12"/>
      <c r="G300" s="12"/>
      <c r="H300" s="12"/>
      <c r="I300" s="15"/>
      <c r="J300" s="12"/>
      <c r="K300" s="12"/>
      <c r="L300" s="12"/>
      <c r="M300" s="12"/>
      <c r="N300" s="12"/>
      <c r="O300" s="13"/>
      <c r="P300" s="13"/>
      <c r="Q300" s="13"/>
      <c r="R300" s="13"/>
      <c r="S300" s="13"/>
      <c r="T300" s="13"/>
      <c r="U300" s="14"/>
      <c r="V300" s="14"/>
      <c r="W300" s="16"/>
      <c r="X300" s="16"/>
      <c r="Y300" s="14"/>
      <c r="Z300" s="17" t="str">
        <f t="shared" si="16"/>
        <v/>
      </c>
      <c r="AA300" s="17" t="str">
        <f t="shared" si="17"/>
        <v/>
      </c>
      <c r="AB300" s="17" t="str">
        <f t="shared" si="18"/>
        <v/>
      </c>
      <c r="AC300" s="17" t="str">
        <f>IF(COUNTA(A300:Y300)=0,"",IF(OR(A300="",B300="",C300="",D300="",E300="",F300="",G300="",H300="",I300="",J300="",K300="",L300="",M300="",N300="",O300="",W300="",X300="",COUNTIF($A$2:$A$301,A300)&gt;1,COUNTIF($D$2:$D$301,D300)&gt;1,ISNA(MATCH(B300,Lists!$A$2:$A$12,0)),ISNA(MATCH(C300,Lists!$B$2:$B$9,0)),ISNA(MATCH(I300,Lists!$C$2:$C$5,0)),ISNA(MATCH(L300,Lists!$D$2:$D$10,0)),ISNA(MATCH(W300,Lists!$E$2:$E$3,0)),X300&lt;&gt;"Yes",K300&lt;&gt;LOWER(K300),ISNUMBER(SEARCH(" ",K300)),O300&lt;&gt;LOWER(O300),ISNUMBER(SEARCH(" ",O300)),AND(OR(B300="repair",B300="bridge"),P300=""),AND(OR(B300="repair",B300="bridge"),Q300=""),AND(U300&lt;&gt;"",V300=""),AND(U300&lt;&gt;"",NOT(OR(RIGHT(LOWER(U300),5)=".webp",RIGHT(LOWER(U300),4)=".png",RIGHT(LOWER(U300),4)=".jpg",RIGHT(LOWER(U300),5)=".jpeg")))),"Needs Fix",IF(OR(LEN(J300)&lt;40,Z300&lt;&gt;"OK",AB300&lt;&gt;"OK",R300="",AND(OR(B300="easyBoss",B300="mediumBoss",B300="finalBoss",B300="legendaryBoss"),W300&lt;&gt;"Yes")),"Warning","Ready")))</f>
        <v/>
      </c>
      <c r="AD300" s="11" t="str">
        <f>IF(AC300="","",IF(AC300="Ready","Ready",IF(A300="","Missing QuestionID; ","")&amp;IF(B300="","Missing Pool; ",IF(ISNA(MATCH(B300,Lists!$A$2:$A$12,0)),"Invalid Pool; ",""))&amp;IF(C300="","Missing Difficulty; ",IF(ISNA(MATCH(C300,Lists!$B$2:$B$9,0)),"Invalid Difficulty; ",""))&amp;IF(D300="","Missing QuestionText; ","")&amp;IF(E300="","Missing OptionA; ","")&amp;IF(F300="","Missing OptionB; ","")&amp;IF(G300="","Missing OptionC; ","")&amp;IF(H300="","Missing OptionD; ","")&amp;IF(I300="","Missing CorrectAnswer; ",IF(ISNA(MATCH(I300,Lists!$C$2:$C$5,0)),"CorrectAnswer must be A, B, C, or D; ",""))&amp;IF(J300="","Missing Feedback; ",IF(LEN(J300)&lt;40,"Feedback may be too short; ",""))&amp;IF(K300="","Missing Tag; ",IF(OR(K300&lt;&gt;LOWER(K300),ISNUMBER(SEARCH(" ",K300))),"Tag must be lowercase with no spaces; ",""))&amp;IF(L300="","Missing Type; ",IF(ISNA(MATCH(L300,Lists!$D$2:$D$10,0)),"Invalid Type; ",""))&amp;IF(M300="","Missing Objective; ","")&amp;IF(N300="","Missing ObjectiveLabel; ","")&amp;IF(O300="","Missing PrimarySkill; ",IF(OR(O300&lt;&gt;LOWER(O300),ISNUMBER(SEARCH(" ",O300))),"PrimarySkill must be lowercase with no spaces; ",""))&amp;IF(AND(OR(B300="repair",B300="bridge"),P300=""),"Repair/Bridge item needs RepairSkill; ","")&amp;IF(AND(OR(B300="repair",B300="bridge"),Q300=""),"Repair/Bridge item needs CommonError; ","")&amp;IF(R300="","ConceptCluster recommended; ","")&amp;IF(AND(U300&lt;&gt;"",V300=""),"ImageAccessibilityNote required when ImageFile is used; ","")&amp;IF(AND(U300&lt;&gt;"",NOT(OR(RIGHT(LOWER(U300),5)=".webp",RIGHT(LOWER(U300),4)=".png",RIGHT(LOWER(U300),4)=".jpg",RIGHT(LOWER(U300),5)=".jpeg"))),"Invalid image extension; ","")&amp;IF(W300="","Missing BossEligible; ",IF(ISNA(MATCH(W300,Lists!$E$2:$E$3,0)),"BossEligible must be Yes or No; ",""))&amp;IF(X300&lt;&gt;"Yes","Correct answer has not been verified; ","")&amp;IF(AA300&lt;&gt;"OK",AA300&amp;"; ","")&amp;IF(AB300&lt;&gt;"OK",AB300&amp;"; ","")&amp;IF(Z300&lt;&gt;"OK",Z300&amp;"; ","")&amp;IF(AND(OR(B300="easyBoss",B300="mediumBoss",B300="finalBoss",B300="legendaryBoss"),W300&lt;&gt;"Yes"),"Boss-pool item should be BossEligible = Yes; ","")))</f>
        <v/>
      </c>
      <c r="AE300" s="11" t="str">
        <f t="shared" si="19"/>
        <v/>
      </c>
    </row>
    <row r="301" spans="1:31" ht="45" customHeight="1">
      <c r="A301" s="15"/>
      <c r="B301" s="15"/>
      <c r="C301" s="15"/>
      <c r="D301" s="12"/>
      <c r="E301" s="12"/>
      <c r="F301" s="12"/>
      <c r="G301" s="12"/>
      <c r="H301" s="12"/>
      <c r="I301" s="15"/>
      <c r="J301" s="12"/>
      <c r="K301" s="12"/>
      <c r="L301" s="12"/>
      <c r="M301" s="12"/>
      <c r="N301" s="12"/>
      <c r="O301" s="13"/>
      <c r="P301" s="13"/>
      <c r="Q301" s="13"/>
      <c r="R301" s="13"/>
      <c r="S301" s="13"/>
      <c r="T301" s="13"/>
      <c r="U301" s="14"/>
      <c r="V301" s="14"/>
      <c r="W301" s="16"/>
      <c r="X301" s="16"/>
      <c r="Y301" s="14"/>
      <c r="Z301" s="17" t="str">
        <f t="shared" si="16"/>
        <v/>
      </c>
      <c r="AA301" s="17" t="str">
        <f t="shared" si="17"/>
        <v/>
      </c>
      <c r="AB301" s="17" t="str">
        <f t="shared" si="18"/>
        <v/>
      </c>
      <c r="AC301" s="17" t="str">
        <f>IF(COUNTA(A301:Y301)=0,"",IF(OR(A301="",B301="",C301="",D301="",E301="",F301="",G301="",H301="",I301="",J301="",K301="",L301="",M301="",N301="",O301="",W301="",X301="",COUNTIF($A$2:$A$301,A301)&gt;1,COUNTIF($D$2:$D$301,D301)&gt;1,ISNA(MATCH(B301,Lists!$A$2:$A$12,0)),ISNA(MATCH(C301,Lists!$B$2:$B$9,0)),ISNA(MATCH(I301,Lists!$C$2:$C$5,0)),ISNA(MATCH(L301,Lists!$D$2:$D$10,0)),ISNA(MATCH(W301,Lists!$E$2:$E$3,0)),X301&lt;&gt;"Yes",K301&lt;&gt;LOWER(K301),ISNUMBER(SEARCH(" ",K301)),O301&lt;&gt;LOWER(O301),ISNUMBER(SEARCH(" ",O301)),AND(OR(B301="repair",B301="bridge"),P301=""),AND(OR(B301="repair",B301="bridge"),Q301=""),AND(U301&lt;&gt;"",V301=""),AND(U301&lt;&gt;"",NOT(OR(RIGHT(LOWER(U301),5)=".webp",RIGHT(LOWER(U301),4)=".png",RIGHT(LOWER(U301),4)=".jpg",RIGHT(LOWER(U301),5)=".jpeg")))),"Needs Fix",IF(OR(LEN(J301)&lt;40,Z301&lt;&gt;"OK",AB301&lt;&gt;"OK",R301="",AND(OR(B301="easyBoss",B301="mediumBoss",B301="finalBoss",B301="legendaryBoss"),W301&lt;&gt;"Yes")),"Warning","Ready")))</f>
        <v/>
      </c>
      <c r="AD301" s="11" t="str">
        <f>IF(AC301="","",IF(AC301="Ready","Ready",IF(A301="","Missing QuestionID; ","")&amp;IF(B301="","Missing Pool; ",IF(ISNA(MATCH(B301,Lists!$A$2:$A$12,0)),"Invalid Pool; ",""))&amp;IF(C301="","Missing Difficulty; ",IF(ISNA(MATCH(C301,Lists!$B$2:$B$9,0)),"Invalid Difficulty; ",""))&amp;IF(D301="","Missing QuestionText; ","")&amp;IF(E301="","Missing OptionA; ","")&amp;IF(F301="","Missing OptionB; ","")&amp;IF(G301="","Missing OptionC; ","")&amp;IF(H301="","Missing OptionD; ","")&amp;IF(I301="","Missing CorrectAnswer; ",IF(ISNA(MATCH(I301,Lists!$C$2:$C$5,0)),"CorrectAnswer must be A, B, C, or D; ",""))&amp;IF(J301="","Missing Feedback; ",IF(LEN(J301)&lt;40,"Feedback may be too short; ",""))&amp;IF(K301="","Missing Tag; ",IF(OR(K301&lt;&gt;LOWER(K301),ISNUMBER(SEARCH(" ",K301))),"Tag must be lowercase with no spaces; ",""))&amp;IF(L301="","Missing Type; ",IF(ISNA(MATCH(L301,Lists!$D$2:$D$10,0)),"Invalid Type; ",""))&amp;IF(M301="","Missing Objective; ","")&amp;IF(N301="","Missing ObjectiveLabel; ","")&amp;IF(O301="","Missing PrimarySkill; ",IF(OR(O301&lt;&gt;LOWER(O301),ISNUMBER(SEARCH(" ",O301))),"PrimarySkill must be lowercase with no spaces; ",""))&amp;IF(AND(OR(B301="repair",B301="bridge"),P301=""),"Repair/Bridge item needs RepairSkill; ","")&amp;IF(AND(OR(B301="repair",B301="bridge"),Q301=""),"Repair/Bridge item needs CommonError; ","")&amp;IF(R301="","ConceptCluster recommended; ","")&amp;IF(AND(U301&lt;&gt;"",V301=""),"ImageAccessibilityNote required when ImageFile is used; ","")&amp;IF(AND(U301&lt;&gt;"",NOT(OR(RIGHT(LOWER(U301),5)=".webp",RIGHT(LOWER(U301),4)=".png",RIGHT(LOWER(U301),4)=".jpg",RIGHT(LOWER(U301),5)=".jpeg"))),"Invalid image extension; ","")&amp;IF(W301="","Missing BossEligible; ",IF(ISNA(MATCH(W301,Lists!$E$2:$E$3,0)),"BossEligible must be Yes or No; ",""))&amp;IF(X301&lt;&gt;"Yes","Correct answer has not been verified; ","")&amp;IF(AA301&lt;&gt;"OK",AA301&amp;"; ","")&amp;IF(AB301&lt;&gt;"OK",AB301&amp;"; ","")&amp;IF(Z301&lt;&gt;"OK",Z301&amp;"; ","")&amp;IF(AND(OR(B301="easyBoss",B301="mediumBoss",B301="finalBoss",B301="legendaryBoss"),W301&lt;&gt;"Yes"),"Boss-pool item should be BossEligible = Yes; ","")))</f>
        <v/>
      </c>
      <c r="AE301" s="11" t="str">
        <f t="shared" si="19"/>
        <v/>
      </c>
    </row>
  </sheetData>
  <conditionalFormatting sqref="X2:X301">
    <cfRule type="expression" dxfId="8" priority="7">
      <formula>X2&lt;&gt;"Yes"</formula>
    </cfRule>
  </conditionalFormatting>
  <conditionalFormatting sqref="Z2:AB301">
    <cfRule type="expression" dxfId="7" priority="4">
      <formula>Z2&lt;&gt;"OK"</formula>
    </cfRule>
  </conditionalFormatting>
  <conditionalFormatting sqref="AA2:AA301">
    <cfRule type="expression" dxfId="6" priority="5">
      <formula>AA2&lt;&gt;"OK"</formula>
    </cfRule>
  </conditionalFormatting>
  <conditionalFormatting sqref="AB2:AB301">
    <cfRule type="expression" dxfId="5" priority="6">
      <formula>AB2&lt;&gt;"OK"</formula>
    </cfRule>
  </conditionalFormatting>
  <conditionalFormatting sqref="AC2:AC301">
    <cfRule type="expression" dxfId="4" priority="1">
      <formula>AC2="Ready"</formula>
    </cfRule>
    <cfRule type="expression" dxfId="3" priority="2">
      <formula>AC2="Warning"</formula>
    </cfRule>
    <cfRule type="expression" dxfId="2" priority="3">
      <formula>AC2="Needs Fix"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000-000000000000}">
          <x14:formula1>
            <xm:f>Lists!$A$2:$A$12</xm:f>
          </x14:formula1>
          <xm:sqref>B2:B301</xm:sqref>
        </x14:dataValidation>
        <x14:dataValidation type="list" xr:uid="{00000000-0002-0000-0000-000001000000}">
          <x14:formula1>
            <xm:f>Lists!$B$2:$B$9</xm:f>
          </x14:formula1>
          <xm:sqref>C2:C301</xm:sqref>
        </x14:dataValidation>
        <x14:dataValidation type="list" xr:uid="{00000000-0002-0000-0000-000002000000}">
          <x14:formula1>
            <xm:f>Lists!$C$2:$C$5</xm:f>
          </x14:formula1>
          <xm:sqref>I2:I301</xm:sqref>
        </x14:dataValidation>
        <x14:dataValidation type="list" xr:uid="{00000000-0002-0000-0000-000003000000}">
          <x14:formula1>
            <xm:f>Lists!$D$2:$D$10</xm:f>
          </x14:formula1>
          <xm:sqref>L2:L301</xm:sqref>
        </x14:dataValidation>
        <x14:dataValidation type="list" xr:uid="{00000000-0002-0000-0000-000004000000}">
          <x14:formula1>
            <xm:f>Lists!$E$2:$E$3</xm:f>
          </x14:formula1>
          <xm:sqref>W2:X301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D11" sqref="D11"/>
    </sheetView>
  </sheetViews>
  <sheetFormatPr defaultRowHeight="14.25"/>
  <cols>
    <col min="1" max="1" width="18" customWidth="1"/>
    <col min="2" max="2" width="20" customWidth="1"/>
    <col min="3" max="3" width="15" customWidth="1"/>
    <col min="4" max="4" width="18" customWidth="1"/>
    <col min="5" max="5" width="12" customWidth="1"/>
    <col min="6" max="6" width="16" customWidth="1"/>
    <col min="7" max="7" width="18" customWidth="1"/>
    <col min="8" max="8" width="28" customWidth="1"/>
  </cols>
  <sheetData>
    <row r="1" spans="1:8" ht="30" customHeight="1">
      <c r="A1" s="3" t="s">
        <v>134</v>
      </c>
      <c r="B1" s="3" t="s">
        <v>135</v>
      </c>
      <c r="C1" s="3" t="s">
        <v>136</v>
      </c>
      <c r="D1" s="3" t="s">
        <v>137</v>
      </c>
      <c r="E1" s="3" t="s">
        <v>138</v>
      </c>
      <c r="F1" s="3" t="s">
        <v>139</v>
      </c>
      <c r="G1" s="3" t="s">
        <v>1</v>
      </c>
      <c r="H1" s="3" t="s">
        <v>140</v>
      </c>
    </row>
    <row r="2" spans="1:8" ht="21.95" customHeight="1">
      <c r="A2" s="5" t="s">
        <v>31</v>
      </c>
      <c r="B2" s="5" t="s">
        <v>31</v>
      </c>
      <c r="C2" s="5" t="s">
        <v>141</v>
      </c>
      <c r="D2" s="5" t="s">
        <v>40</v>
      </c>
      <c r="E2" s="5" t="s">
        <v>48</v>
      </c>
      <c r="F2" s="5" t="s">
        <v>142</v>
      </c>
      <c r="G2" s="5" t="s">
        <v>31</v>
      </c>
      <c r="H2" s="5" t="s">
        <v>143</v>
      </c>
    </row>
    <row r="3" spans="1:8" ht="21.95" customHeight="1">
      <c r="A3" s="5" t="s">
        <v>144</v>
      </c>
      <c r="B3" s="5" t="s">
        <v>144</v>
      </c>
      <c r="C3" s="5" t="s">
        <v>37</v>
      </c>
      <c r="D3" s="5" t="s">
        <v>58</v>
      </c>
      <c r="E3" s="5" t="s">
        <v>47</v>
      </c>
      <c r="F3" s="5" t="s">
        <v>145</v>
      </c>
      <c r="G3" s="5" t="s">
        <v>144</v>
      </c>
      <c r="H3" s="5" t="s">
        <v>146</v>
      </c>
    </row>
    <row r="4" spans="1:8" ht="21.95" customHeight="1">
      <c r="A4" s="5" t="s">
        <v>50</v>
      </c>
      <c r="B4" s="5" t="s">
        <v>50</v>
      </c>
      <c r="C4" s="5" t="s">
        <v>102</v>
      </c>
      <c r="D4" s="5" t="s">
        <v>104</v>
      </c>
      <c r="E4" s="5"/>
      <c r="F4" s="5" t="s">
        <v>147</v>
      </c>
      <c r="G4" s="5" t="s">
        <v>50</v>
      </c>
      <c r="H4" s="5" t="s">
        <v>148</v>
      </c>
    </row>
    <row r="5" spans="1:8" ht="21.95" customHeight="1">
      <c r="A5" s="5" t="s">
        <v>69</v>
      </c>
      <c r="B5" s="5" t="s">
        <v>69</v>
      </c>
      <c r="C5" s="5" t="s">
        <v>149</v>
      </c>
      <c r="D5" s="5" t="s">
        <v>150</v>
      </c>
      <c r="E5" s="5"/>
      <c r="F5" s="5" t="s">
        <v>151</v>
      </c>
      <c r="G5" s="5" t="s">
        <v>69</v>
      </c>
      <c r="H5" s="5" t="s">
        <v>152</v>
      </c>
    </row>
    <row r="6" spans="1:8" ht="21.95" customHeight="1">
      <c r="A6" s="5" t="s">
        <v>110</v>
      </c>
      <c r="B6" s="5" t="s">
        <v>111</v>
      </c>
      <c r="C6" s="5"/>
      <c r="D6" s="5" t="s">
        <v>77</v>
      </c>
      <c r="E6" s="5"/>
      <c r="F6" s="5"/>
      <c r="G6" s="5" t="s">
        <v>110</v>
      </c>
      <c r="H6" s="5" t="s">
        <v>153</v>
      </c>
    </row>
    <row r="7" spans="1:8" ht="21.95" customHeight="1">
      <c r="A7" s="5" t="s">
        <v>154</v>
      </c>
      <c r="B7" s="5" t="s">
        <v>86</v>
      </c>
      <c r="C7" s="5"/>
      <c r="D7" s="5" t="s">
        <v>118</v>
      </c>
      <c r="E7" s="5"/>
      <c r="F7" s="5"/>
      <c r="G7" s="5" t="s">
        <v>154</v>
      </c>
      <c r="H7" s="5" t="s">
        <v>155</v>
      </c>
    </row>
    <row r="8" spans="1:8" ht="21.95" customHeight="1">
      <c r="A8" s="5" t="s">
        <v>156</v>
      </c>
      <c r="B8" s="5" t="s">
        <v>96</v>
      </c>
      <c r="C8" s="5"/>
      <c r="D8" s="5" t="s">
        <v>157</v>
      </c>
      <c r="E8" s="5"/>
      <c r="F8" s="5"/>
      <c r="G8" s="5" t="s">
        <v>156</v>
      </c>
      <c r="H8" s="5" t="s">
        <v>158</v>
      </c>
    </row>
    <row r="9" spans="1:8" ht="21.95" customHeight="1">
      <c r="A9" s="5" t="s">
        <v>86</v>
      </c>
      <c r="B9" s="5" t="s">
        <v>122</v>
      </c>
      <c r="C9" s="5"/>
      <c r="D9" s="5" t="s">
        <v>129</v>
      </c>
      <c r="E9" s="5"/>
      <c r="F9" s="5"/>
      <c r="G9" s="5" t="s">
        <v>86</v>
      </c>
      <c r="H9" s="5" t="s">
        <v>159</v>
      </c>
    </row>
    <row r="10" spans="1:8" ht="21.95" customHeight="1">
      <c r="A10" s="5" t="s">
        <v>96</v>
      </c>
      <c r="B10" s="5"/>
      <c r="C10" s="5"/>
      <c r="D10" s="5" t="s">
        <v>160</v>
      </c>
      <c r="E10" s="5"/>
      <c r="F10" s="5"/>
      <c r="G10" s="5" t="s">
        <v>96</v>
      </c>
      <c r="H10" s="5" t="s">
        <v>161</v>
      </c>
    </row>
    <row r="11" spans="1:8" ht="21.95" customHeight="1">
      <c r="A11" s="5" t="s">
        <v>122</v>
      </c>
      <c r="B11" s="5"/>
      <c r="C11" s="5"/>
      <c r="D11" s="5"/>
      <c r="E11" s="5"/>
      <c r="F11" s="5"/>
      <c r="G11" s="5" t="s">
        <v>122</v>
      </c>
      <c r="H11" s="5" t="s">
        <v>162</v>
      </c>
    </row>
    <row r="12" spans="1:8" ht="21.95" customHeight="1">
      <c r="A12" s="5" t="s">
        <v>163</v>
      </c>
      <c r="B12" s="5"/>
      <c r="C12" s="5"/>
      <c r="D12" s="5"/>
      <c r="E12" s="5"/>
      <c r="F12" s="5"/>
      <c r="G12" s="5" t="s">
        <v>163</v>
      </c>
      <c r="H12" s="5" t="s">
        <v>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sqref="A1:D1"/>
    </sheetView>
  </sheetViews>
  <sheetFormatPr defaultRowHeight="14.25"/>
  <cols>
    <col min="1" max="1" width="28" customWidth="1"/>
    <col min="2" max="2" width="12" customWidth="1"/>
    <col min="3" max="4" width="38" customWidth="1"/>
    <col min="6" max="6" width="18" customWidth="1"/>
    <col min="7" max="7" width="12" customWidth="1"/>
  </cols>
  <sheetData>
    <row r="1" spans="1:7" ht="36" customHeight="1">
      <c r="A1" s="23" t="s">
        <v>164</v>
      </c>
      <c r="B1" s="23"/>
      <c r="C1" s="23"/>
      <c r="D1" s="23"/>
    </row>
    <row r="2" spans="1:7" ht="15">
      <c r="A2" s="3" t="s">
        <v>165</v>
      </c>
      <c r="B2" s="3" t="s">
        <v>166</v>
      </c>
      <c r="C2" s="3" t="s">
        <v>167</v>
      </c>
      <c r="D2" s="3" t="s">
        <v>168</v>
      </c>
      <c r="F2" s="2" t="s">
        <v>169</v>
      </c>
      <c r="G2" s="2" t="s">
        <v>170</v>
      </c>
    </row>
    <row r="3" spans="1:7" ht="30" customHeight="1">
      <c r="A3" s="18" t="s">
        <v>171</v>
      </c>
      <c r="B3" s="19">
        <f>COUNT(Question_Bank!A2:A301)</f>
        <v>7</v>
      </c>
      <c r="C3" s="5" t="s">
        <v>172</v>
      </c>
      <c r="D3" s="5" t="s">
        <v>173</v>
      </c>
      <c r="F3" s="21" t="s">
        <v>174</v>
      </c>
      <c r="G3" s="21">
        <f>COUNTIF(Question_Bank!AC2:AC301,"Ready")</f>
        <v>7</v>
      </c>
    </row>
    <row r="4" spans="1:7" ht="30" customHeight="1">
      <c r="A4" s="18" t="s">
        <v>174</v>
      </c>
      <c r="B4" s="19">
        <f>COUNTIF(Question_Bank!AC2:AC301,"Ready")</f>
        <v>7</v>
      </c>
      <c r="C4" s="5" t="s">
        <v>175</v>
      </c>
      <c r="D4" s="5" t="s">
        <v>176</v>
      </c>
      <c r="F4" s="21" t="s">
        <v>177</v>
      </c>
      <c r="G4" s="21">
        <f>COUNTIF(Question_Bank!AC2:AC301,"Warning")</f>
        <v>0</v>
      </c>
    </row>
    <row r="5" spans="1:7" ht="30" customHeight="1">
      <c r="A5" s="18" t="s">
        <v>178</v>
      </c>
      <c r="B5" s="19">
        <f>COUNTIF(Question_Bank!AC2:AC301,"Warning")</f>
        <v>0</v>
      </c>
      <c r="C5" s="5" t="s">
        <v>179</v>
      </c>
      <c r="D5" s="5" t="s">
        <v>180</v>
      </c>
      <c r="F5" s="21" t="s">
        <v>181</v>
      </c>
      <c r="G5" s="21">
        <f>COUNTIF(Question_Bank!AC2:AC301,"Needs Fix")</f>
        <v>0</v>
      </c>
    </row>
    <row r="6" spans="1:7" ht="30" customHeight="1">
      <c r="A6" s="18" t="s">
        <v>181</v>
      </c>
      <c r="B6" s="19">
        <f>COUNTIF(Question_Bank!AC2:AC301,"Needs Fix")</f>
        <v>0</v>
      </c>
      <c r="C6" s="5" t="s">
        <v>182</v>
      </c>
      <c r="D6" s="5" t="s">
        <v>183</v>
      </c>
    </row>
    <row r="7" spans="1:7" ht="30" customHeight="1">
      <c r="A7" s="18" t="s">
        <v>184</v>
      </c>
      <c r="B7" s="19">
        <f>COUNTIF(Question_Bank!AA2:AA301,"Duplicate ID")</f>
        <v>0</v>
      </c>
      <c r="C7" s="5" t="s">
        <v>185</v>
      </c>
      <c r="D7" s="5" t="s">
        <v>186</v>
      </c>
    </row>
    <row r="8" spans="1:7" ht="30" customHeight="1">
      <c r="A8" s="18" t="s">
        <v>187</v>
      </c>
      <c r="B8" s="19">
        <f>COUNTIF(Question_Bank!AA2:AA301,"Duplicate question text")</f>
        <v>0</v>
      </c>
      <c r="C8" s="5" t="s">
        <v>188</v>
      </c>
      <c r="D8" s="5" t="s">
        <v>189</v>
      </c>
    </row>
    <row r="9" spans="1:7" ht="30" customHeight="1">
      <c r="A9" s="18" t="s">
        <v>190</v>
      </c>
      <c r="B9" s="19">
        <f>COUNTIFS(Question_Bank!A2:A301,"&gt;0",Question_Bank!X2:X301,"&lt;&gt;Yes")</f>
        <v>0</v>
      </c>
      <c r="C9" s="5" t="s">
        <v>191</v>
      </c>
      <c r="D9" s="5" t="s">
        <v>192</v>
      </c>
    </row>
    <row r="10" spans="1:7" ht="30" customHeight="1">
      <c r="A10" s="18" t="s">
        <v>193</v>
      </c>
      <c r="B10" s="19">
        <f>COUNTIF(Question_Bank!Z2:Z301,"Review: correct option much longer")</f>
        <v>0</v>
      </c>
      <c r="C10" s="5" t="s">
        <v>194</v>
      </c>
      <c r="D10" s="5" t="s">
        <v>195</v>
      </c>
    </row>
    <row r="11" spans="1:7" ht="30" customHeight="1">
      <c r="A11" s="18" t="s">
        <v>196</v>
      </c>
      <c r="B11" s="19">
        <f>COUNTIFS(Question_Bank!U2:U301,"&lt;&gt;",Question_Bank!V2:V301,"")</f>
        <v>0</v>
      </c>
      <c r="C11" s="5" t="s">
        <v>197</v>
      </c>
      <c r="D11" s="5" t="s">
        <v>198</v>
      </c>
    </row>
    <row r="12" spans="1:7" ht="30" customHeight="1">
      <c r="A12" s="18" t="s">
        <v>199</v>
      </c>
      <c r="B12" s="19">
        <f>COUNTIF(Question_Bank!AB2:AB301,"Review*")</f>
        <v>0</v>
      </c>
      <c r="C12" s="5" t="s">
        <v>200</v>
      </c>
      <c r="D12" s="5" t="s">
        <v>201</v>
      </c>
    </row>
    <row r="13" spans="1:7" ht="30" customHeight="1">
      <c r="A13" s="18" t="s">
        <v>202</v>
      </c>
      <c r="B13" s="19">
        <f>COUNTIFS(Question_Bank!A2:A301,"&gt;0",Question_Bank!O2:O301,"")</f>
        <v>0</v>
      </c>
      <c r="C13" s="5" t="s">
        <v>203</v>
      </c>
      <c r="D13" s="5" t="s">
        <v>204</v>
      </c>
    </row>
    <row r="14" spans="1:7" ht="30" customHeight="1">
      <c r="A14" s="18" t="s">
        <v>205</v>
      </c>
      <c r="B14" s="19">
        <f>COUNTIFS(Question_Bank!B2:B301,"repair",Question_Bank!P2:P301,"")+COUNTIFS(Question_Bank!B2:B301,"bridge",Question_Bank!P2:P301,"")+COUNTIFS(Question_Bank!B2:B301,"repair",Question_Bank!Q2:Q301,"")+COUNTIFS(Question_Bank!B2:B301,"bridge",Question_Bank!Q2:Q301,"")-COUNTIFS(Question_Bank!B2:B301,"repair",Question_Bank!P2:P301,"",Question_Bank!Q2:Q301,"")-COUNTIFS(Question_Bank!B2:B301,"bridge",Question_Bank!P2:P301,"",Question_Bank!Q2:Q301,"")</f>
        <v>0</v>
      </c>
      <c r="C14" s="5" t="s">
        <v>206</v>
      </c>
      <c r="D14" s="5" t="s">
        <v>207</v>
      </c>
    </row>
    <row r="16" spans="1:7" ht="18">
      <c r="A16" s="24" t="s">
        <v>208</v>
      </c>
      <c r="B16" s="24"/>
      <c r="C16" s="24"/>
      <c r="D16" s="24"/>
    </row>
    <row r="17" spans="1:12" ht="15">
      <c r="A17" s="2" t="s">
        <v>1</v>
      </c>
      <c r="B17" s="2" t="s">
        <v>170</v>
      </c>
      <c r="C17" s="2" t="s">
        <v>209</v>
      </c>
      <c r="D17" s="2" t="s">
        <v>210</v>
      </c>
    </row>
    <row r="18" spans="1:12">
      <c r="A18" s="5" t="s">
        <v>31</v>
      </c>
      <c r="B18" s="20">
        <f>COUNTIF(Question_Bank!B2:B301,A18)</f>
        <v>1</v>
      </c>
      <c r="C18" s="5" t="s">
        <v>143</v>
      </c>
      <c r="D18" s="5" t="s">
        <v>211</v>
      </c>
    </row>
    <row r="19" spans="1:12">
      <c r="A19" s="5" t="s">
        <v>144</v>
      </c>
      <c r="B19" s="20">
        <f>COUNTIF(Question_Bank!B2:B301,A19)</f>
        <v>0</v>
      </c>
      <c r="C19" s="5" t="s">
        <v>146</v>
      </c>
      <c r="D19" s="5" t="s">
        <v>212</v>
      </c>
    </row>
    <row r="20" spans="1:12">
      <c r="A20" s="5" t="s">
        <v>50</v>
      </c>
      <c r="B20" s="20">
        <f>COUNTIF(Question_Bank!B2:B301,A20)</f>
        <v>1</v>
      </c>
      <c r="C20" s="5" t="s">
        <v>148</v>
      </c>
      <c r="D20" s="5" t="s">
        <v>213</v>
      </c>
    </row>
    <row r="21" spans="1:12">
      <c r="A21" s="5" t="s">
        <v>69</v>
      </c>
      <c r="B21" s="20">
        <f>COUNTIF(Question_Bank!B2:B301,A21)</f>
        <v>1</v>
      </c>
      <c r="C21" s="5" t="s">
        <v>152</v>
      </c>
      <c r="D21" s="5" t="s">
        <v>214</v>
      </c>
    </row>
    <row r="22" spans="1:12">
      <c r="A22" s="5" t="s">
        <v>110</v>
      </c>
      <c r="B22" s="20">
        <f>COUNTIF(Question_Bank!B2:B301,A22)</f>
        <v>1</v>
      </c>
      <c r="C22" s="5" t="s">
        <v>153</v>
      </c>
      <c r="D22" s="5" t="s">
        <v>215</v>
      </c>
    </row>
    <row r="23" spans="1:12">
      <c r="A23" s="5" t="s">
        <v>154</v>
      </c>
      <c r="B23" s="20">
        <f>COUNTIF(Question_Bank!B2:B301,A23)</f>
        <v>0</v>
      </c>
      <c r="C23" s="5" t="s">
        <v>155</v>
      </c>
      <c r="D23" s="5" t="s">
        <v>216</v>
      </c>
      <c r="F23" s="25" t="s">
        <v>217</v>
      </c>
      <c r="G23" s="25"/>
      <c r="H23" s="25"/>
      <c r="I23" s="25"/>
      <c r="J23" s="25"/>
      <c r="K23" s="25"/>
      <c r="L23" s="25"/>
    </row>
    <row r="24" spans="1:12">
      <c r="A24" s="5" t="s">
        <v>156</v>
      </c>
      <c r="B24" s="20">
        <f>COUNTIF(Question_Bank!B2:B301,A24)</f>
        <v>0</v>
      </c>
      <c r="C24" s="5" t="s">
        <v>158</v>
      </c>
      <c r="D24" s="5" t="s">
        <v>218</v>
      </c>
      <c r="F24" s="25"/>
      <c r="G24" s="25"/>
      <c r="H24" s="25"/>
      <c r="I24" s="25"/>
      <c r="J24" s="25"/>
      <c r="K24" s="25"/>
      <c r="L24" s="25"/>
    </row>
    <row r="25" spans="1:12">
      <c r="A25" s="5" t="s">
        <v>86</v>
      </c>
      <c r="B25" s="20">
        <f>COUNTIF(Question_Bank!B2:B301,A25)</f>
        <v>1</v>
      </c>
      <c r="C25" s="5" t="s">
        <v>159</v>
      </c>
      <c r="D25" s="5" t="s">
        <v>219</v>
      </c>
      <c r="F25" s="25"/>
      <c r="G25" s="25"/>
      <c r="H25" s="25"/>
      <c r="I25" s="25"/>
      <c r="J25" s="25"/>
      <c r="K25" s="25"/>
      <c r="L25" s="25"/>
    </row>
    <row r="26" spans="1:12">
      <c r="A26" s="5" t="s">
        <v>96</v>
      </c>
      <c r="B26" s="20">
        <f>COUNTIF(Question_Bank!B2:B301,A26)</f>
        <v>1</v>
      </c>
      <c r="C26" s="5" t="s">
        <v>161</v>
      </c>
      <c r="D26" s="5" t="s">
        <v>220</v>
      </c>
      <c r="F26" s="25"/>
      <c r="G26" s="25"/>
      <c r="H26" s="25"/>
      <c r="I26" s="25"/>
      <c r="J26" s="25"/>
      <c r="K26" s="25"/>
      <c r="L26" s="25"/>
    </row>
    <row r="27" spans="1:12">
      <c r="A27" s="5" t="s">
        <v>122</v>
      </c>
      <c r="B27" s="20">
        <f>COUNTIF(Question_Bank!B2:B301,A27)</f>
        <v>1</v>
      </c>
      <c r="C27" s="5" t="s">
        <v>162</v>
      </c>
      <c r="D27" s="5" t="s">
        <v>221</v>
      </c>
      <c r="F27" s="25"/>
      <c r="G27" s="25"/>
      <c r="H27" s="25"/>
      <c r="I27" s="25"/>
      <c r="J27" s="25"/>
      <c r="K27" s="25"/>
      <c r="L27" s="25"/>
    </row>
    <row r="28" spans="1:12">
      <c r="A28" s="5" t="s">
        <v>163</v>
      </c>
      <c r="B28" s="20">
        <f>COUNTIF(Question_Bank!B2:B301,A28)</f>
        <v>0</v>
      </c>
      <c r="C28" s="5" t="s">
        <v>162</v>
      </c>
      <c r="D28" s="5" t="s">
        <v>222</v>
      </c>
      <c r="F28" s="25"/>
      <c r="G28" s="25"/>
      <c r="H28" s="25"/>
      <c r="I28" s="25"/>
      <c r="J28" s="25"/>
      <c r="K28" s="25"/>
      <c r="L28" s="25"/>
    </row>
  </sheetData>
  <mergeCells count="3">
    <mergeCell ref="A1:D1"/>
    <mergeCell ref="A16:D16"/>
    <mergeCell ref="F23:L28"/>
  </mergeCells>
  <conditionalFormatting sqref="B3:B14">
    <cfRule type="dataBar" priority="1">
      <dataBar>
        <cfvo type="min"/>
        <cfvo type="max"/>
        <color rgb="FF910039"/>
      </dataBar>
    </cfRule>
    <cfRule type="dataBar" priority="4">
      <dataBar>
        <cfvo type="min"/>
        <cfvo type="max"/>
        <color rgb="FF910039"/>
      </dataBar>
      <extLst>
        <ext xmlns:x14="http://schemas.microsoft.com/office/spreadsheetml/2009/9/main" uri="{B025F937-C7B1-47D3-B67F-A62EFF666E3E}">
          <x14:id>{AF3BABEA-013E-CDB1-63EA-048C44DBB4B4}</x14:id>
        </ext>
      </extLst>
    </cfRule>
  </conditionalFormatting>
  <conditionalFormatting sqref="B5:B14">
    <cfRule type="cellIs" dxfId="1" priority="2" operator="greaterThan">
      <formula>0</formula>
    </cfRule>
  </conditionalFormatting>
  <conditionalFormatting sqref="B6">
    <cfRule type="cellIs" dxfId="0" priority="3" operator="greater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F3BABEA-013E-CDB1-63EA-048C44DBB4B4}">
            <x14:dataBar>
              <x14:cfvo type="min"/>
              <x14:cfvo type="max"/>
              <x14:negativeFillColor auto="1"/>
              <x14:axisColor auto="1"/>
            </x14:dataBar>
          </x14:cfRule>
          <xm:sqref>B3:B14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workbookViewId="0">
      <selection sqref="A1:H1"/>
    </sheetView>
  </sheetViews>
  <sheetFormatPr defaultRowHeight="14.25"/>
  <cols>
    <col min="1" max="2" width="24" customWidth="1"/>
    <col min="3" max="3" width="34" customWidth="1"/>
    <col min="4" max="4" width="12" customWidth="1"/>
    <col min="5" max="5" width="30" customWidth="1"/>
    <col min="6" max="6" width="18" customWidth="1"/>
    <col min="7" max="8" width="34" customWidth="1"/>
  </cols>
  <sheetData>
    <row r="1" spans="1:8" ht="23.25">
      <c r="A1" s="26" t="s">
        <v>223</v>
      </c>
      <c r="B1" s="26"/>
      <c r="C1" s="26"/>
      <c r="D1" s="26"/>
      <c r="E1" s="26"/>
      <c r="F1" s="26"/>
      <c r="G1" s="26"/>
      <c r="H1" s="26"/>
    </row>
    <row r="2" spans="1:8" ht="15">
      <c r="A2" s="9" t="s">
        <v>224</v>
      </c>
      <c r="B2" s="9" t="s">
        <v>1</v>
      </c>
      <c r="C2" s="9" t="s">
        <v>225</v>
      </c>
      <c r="D2" s="9" t="s">
        <v>226</v>
      </c>
      <c r="E2" s="9" t="s">
        <v>227</v>
      </c>
      <c r="F2" s="9" t="s">
        <v>228</v>
      </c>
      <c r="G2" s="9" t="s">
        <v>24</v>
      </c>
      <c r="H2" s="9" t="s">
        <v>229</v>
      </c>
    </row>
    <row r="3" spans="1:8">
      <c r="A3" s="22" t="s">
        <v>230</v>
      </c>
      <c r="B3" s="22" t="s">
        <v>31</v>
      </c>
      <c r="C3" s="22" t="s">
        <v>231</v>
      </c>
      <c r="D3" s="22" t="s">
        <v>47</v>
      </c>
      <c r="E3" s="22" t="s">
        <v>232</v>
      </c>
      <c r="F3" s="22" t="s">
        <v>143</v>
      </c>
      <c r="G3" s="22" t="s">
        <v>233</v>
      </c>
      <c r="H3" s="22" t="s">
        <v>234</v>
      </c>
    </row>
    <row r="4" spans="1:8" ht="28.5">
      <c r="A4" s="22" t="s">
        <v>235</v>
      </c>
      <c r="B4" s="22" t="s">
        <v>50</v>
      </c>
      <c r="C4" s="22" t="s">
        <v>236</v>
      </c>
      <c r="D4" s="22" t="s">
        <v>237</v>
      </c>
      <c r="E4" s="22" t="s">
        <v>238</v>
      </c>
      <c r="F4" s="22" t="s">
        <v>148</v>
      </c>
      <c r="G4" s="22" t="s">
        <v>239</v>
      </c>
      <c r="H4" s="22" t="s">
        <v>240</v>
      </c>
    </row>
    <row r="5" spans="1:8">
      <c r="A5" s="22" t="s">
        <v>241</v>
      </c>
      <c r="B5" s="22" t="s">
        <v>69</v>
      </c>
      <c r="C5" s="22" t="s">
        <v>242</v>
      </c>
      <c r="D5" s="22" t="s">
        <v>237</v>
      </c>
      <c r="E5" s="22" t="s">
        <v>243</v>
      </c>
      <c r="F5" s="22" t="s">
        <v>152</v>
      </c>
      <c r="G5" s="22" t="s">
        <v>244</v>
      </c>
      <c r="H5" s="22" t="s">
        <v>245</v>
      </c>
    </row>
    <row r="6" spans="1:8">
      <c r="A6" s="22" t="s">
        <v>246</v>
      </c>
      <c r="B6" s="22" t="s">
        <v>86</v>
      </c>
      <c r="C6" s="22" t="s">
        <v>247</v>
      </c>
      <c r="D6" s="22" t="s">
        <v>47</v>
      </c>
      <c r="E6" s="22" t="s">
        <v>248</v>
      </c>
      <c r="F6" s="22" t="s">
        <v>159</v>
      </c>
      <c r="G6" s="22" t="s">
        <v>249</v>
      </c>
      <c r="H6" s="22" t="s">
        <v>250</v>
      </c>
    </row>
    <row r="7" spans="1:8" ht="28.5">
      <c r="A7" s="22" t="s">
        <v>251</v>
      </c>
      <c r="B7" s="22" t="s">
        <v>96</v>
      </c>
      <c r="C7" s="22" t="s">
        <v>247</v>
      </c>
      <c r="D7" s="22" t="s">
        <v>237</v>
      </c>
      <c r="E7" s="22" t="s">
        <v>252</v>
      </c>
      <c r="F7" s="22" t="s">
        <v>161</v>
      </c>
      <c r="G7" s="22" t="s">
        <v>253</v>
      </c>
      <c r="H7" s="22" t="s">
        <v>254</v>
      </c>
    </row>
    <row r="8" spans="1:8" ht="28.5">
      <c r="A8" s="22" t="s">
        <v>255</v>
      </c>
      <c r="B8" s="22" t="s">
        <v>256</v>
      </c>
      <c r="C8" s="22" t="s">
        <v>257</v>
      </c>
      <c r="D8" s="22" t="s">
        <v>237</v>
      </c>
      <c r="E8" s="22" t="s">
        <v>258</v>
      </c>
      <c r="F8" s="22" t="s">
        <v>259</v>
      </c>
      <c r="G8" s="22" t="s">
        <v>260</v>
      </c>
      <c r="H8" s="22" t="s">
        <v>261</v>
      </c>
    </row>
    <row r="9" spans="1:8" ht="28.5">
      <c r="A9" s="22" t="s">
        <v>262</v>
      </c>
      <c r="B9" s="22" t="s">
        <v>263</v>
      </c>
      <c r="C9" s="22" t="s">
        <v>264</v>
      </c>
      <c r="D9" s="22" t="s">
        <v>237</v>
      </c>
      <c r="E9" s="22" t="s">
        <v>265</v>
      </c>
      <c r="F9" s="22" t="s">
        <v>162</v>
      </c>
      <c r="G9" s="22" t="s">
        <v>266</v>
      </c>
      <c r="H9" s="22" t="s">
        <v>267</v>
      </c>
    </row>
    <row r="11" spans="1:8" ht="18">
      <c r="A11" s="24" t="s">
        <v>268</v>
      </c>
      <c r="B11" s="24"/>
      <c r="C11" s="24"/>
      <c r="D11" s="24"/>
      <c r="E11" s="24"/>
      <c r="F11" s="24"/>
      <c r="G11" s="24"/>
      <c r="H11" s="24"/>
    </row>
    <row r="12" spans="1:8" ht="15">
      <c r="A12" s="1" t="s">
        <v>269</v>
      </c>
      <c r="B12" s="1" t="s">
        <v>270</v>
      </c>
      <c r="C12" s="1" t="s">
        <v>224</v>
      </c>
    </row>
    <row r="13" spans="1:8" ht="42.75">
      <c r="A13" s="4" t="s">
        <v>10</v>
      </c>
      <c r="B13" s="4" t="s">
        <v>271</v>
      </c>
      <c r="C13" s="4" t="s">
        <v>63</v>
      </c>
    </row>
    <row r="14" spans="1:8">
      <c r="A14" s="4" t="s">
        <v>14</v>
      </c>
      <c r="B14" s="4" t="s">
        <v>272</v>
      </c>
      <c r="C14" s="4" t="s">
        <v>61</v>
      </c>
    </row>
    <row r="15" spans="1:8">
      <c r="A15" s="4" t="s">
        <v>15</v>
      </c>
      <c r="B15" s="4" t="s">
        <v>273</v>
      </c>
      <c r="C15" s="4" t="s">
        <v>61</v>
      </c>
    </row>
    <row r="16" spans="1:8">
      <c r="A16" s="4" t="s">
        <v>16</v>
      </c>
      <c r="B16" s="4" t="s">
        <v>274</v>
      </c>
      <c r="C16" s="4" t="s">
        <v>62</v>
      </c>
    </row>
    <row r="17" spans="1:3">
      <c r="A17" s="4" t="s">
        <v>17</v>
      </c>
      <c r="B17" s="4" t="s">
        <v>275</v>
      </c>
      <c r="C17" s="4" t="s">
        <v>63</v>
      </c>
    </row>
    <row r="18" spans="1:3" ht="28.5">
      <c r="A18" s="4" t="s">
        <v>18</v>
      </c>
      <c r="B18" s="4" t="s">
        <v>276</v>
      </c>
      <c r="C18" s="4" t="s">
        <v>64</v>
      </c>
    </row>
    <row r="19" spans="1:3" ht="28.5">
      <c r="A19" s="4" t="s">
        <v>21</v>
      </c>
      <c r="B19" s="4" t="s">
        <v>277</v>
      </c>
      <c r="C19" s="4" t="s">
        <v>278</v>
      </c>
    </row>
  </sheetData>
  <mergeCells count="2">
    <mergeCell ref="A1:H1"/>
    <mergeCell ref="A11:H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tabSelected="1" topLeftCell="A4" workbookViewId="0">
      <selection sqref="A1:D1"/>
    </sheetView>
  </sheetViews>
  <sheetFormatPr defaultRowHeight="14.25"/>
  <cols>
    <col min="1" max="1" width="10" customWidth="1"/>
    <col min="2" max="4" width="42" customWidth="1"/>
  </cols>
  <sheetData>
    <row r="1" spans="1:4" ht="21.75">
      <c r="A1" s="27" t="s">
        <v>279</v>
      </c>
      <c r="B1" s="27"/>
      <c r="C1" s="27"/>
      <c r="D1" s="27"/>
    </row>
    <row r="2" spans="1:4" ht="15">
      <c r="A2" s="2" t="s">
        <v>280</v>
      </c>
      <c r="B2" s="2" t="s">
        <v>281</v>
      </c>
      <c r="C2" s="2" t="s">
        <v>282</v>
      </c>
      <c r="D2" s="2" t="s">
        <v>283</v>
      </c>
    </row>
    <row r="3" spans="1:4" ht="51.95" customHeight="1">
      <c r="A3" s="22" t="s">
        <v>284</v>
      </c>
      <c r="B3" s="22" t="s">
        <v>285</v>
      </c>
      <c r="C3" s="22" t="s">
        <v>286</v>
      </c>
      <c r="D3" s="22" t="s">
        <v>287</v>
      </c>
    </row>
    <row r="4" spans="1:4" ht="51.95" customHeight="1">
      <c r="A4" s="22" t="s">
        <v>288</v>
      </c>
      <c r="B4" s="22" t="s">
        <v>289</v>
      </c>
      <c r="C4" s="22" t="s">
        <v>290</v>
      </c>
      <c r="D4" s="22" t="s">
        <v>291</v>
      </c>
    </row>
    <row r="5" spans="1:4" ht="51.95" customHeight="1">
      <c r="A5" s="22" t="s">
        <v>292</v>
      </c>
      <c r="B5" s="22" t="s">
        <v>293</v>
      </c>
      <c r="C5" s="22" t="s">
        <v>294</v>
      </c>
      <c r="D5" s="22" t="s">
        <v>295</v>
      </c>
    </row>
    <row r="6" spans="1:4" ht="51.95" customHeight="1">
      <c r="A6" s="22" t="s">
        <v>296</v>
      </c>
      <c r="B6" s="22" t="s">
        <v>297</v>
      </c>
      <c r="C6" s="22" t="s">
        <v>298</v>
      </c>
      <c r="D6" s="22" t="s">
        <v>299</v>
      </c>
    </row>
    <row r="7" spans="1:4" ht="51.95" customHeight="1">
      <c r="A7" s="22" t="s">
        <v>300</v>
      </c>
      <c r="B7" s="22" t="s">
        <v>301</v>
      </c>
      <c r="C7" s="22" t="s">
        <v>302</v>
      </c>
      <c r="D7" s="22" t="s">
        <v>303</v>
      </c>
    </row>
    <row r="8" spans="1:4" ht="51.95" customHeight="1">
      <c r="A8" s="22" t="s">
        <v>304</v>
      </c>
      <c r="B8" s="22" t="s">
        <v>305</v>
      </c>
      <c r="C8" s="22" t="s">
        <v>306</v>
      </c>
      <c r="D8" s="22" t="s">
        <v>307</v>
      </c>
    </row>
    <row r="9" spans="1:4" ht="51.95" customHeight="1">
      <c r="A9" s="22" t="s">
        <v>308</v>
      </c>
      <c r="B9" s="22" t="s">
        <v>309</v>
      </c>
      <c r="C9" s="22" t="s">
        <v>310</v>
      </c>
      <c r="D9" s="22" t="s">
        <v>311</v>
      </c>
    </row>
    <row r="10" spans="1:4" ht="51.95" customHeight="1">
      <c r="A10" s="22" t="s">
        <v>312</v>
      </c>
      <c r="B10" s="22" t="s">
        <v>313</v>
      </c>
      <c r="C10" s="22" t="s">
        <v>314</v>
      </c>
      <c r="D10" s="22" t="s">
        <v>315</v>
      </c>
    </row>
    <row r="11" spans="1:4" ht="51.95" customHeight="1">
      <c r="A11" s="22" t="s">
        <v>316</v>
      </c>
      <c r="B11" s="22" t="s">
        <v>317</v>
      </c>
      <c r="C11" s="22" t="s">
        <v>318</v>
      </c>
      <c r="D11" s="22" t="s">
        <v>319</v>
      </c>
    </row>
    <row r="12" spans="1:4" ht="51.95" customHeight="1">
      <c r="A12" s="22" t="s">
        <v>320</v>
      </c>
      <c r="B12" s="22" t="s">
        <v>321</v>
      </c>
      <c r="C12" s="22" t="s">
        <v>322</v>
      </c>
      <c r="D12" s="22" t="s">
        <v>323</v>
      </c>
    </row>
    <row r="14" spans="1:4">
      <c r="A14" s="28" t="s">
        <v>324</v>
      </c>
      <c r="B14" s="28"/>
      <c r="C14" s="28"/>
      <c r="D14" s="28"/>
    </row>
    <row r="15" spans="1:4">
      <c r="A15" s="28"/>
      <c r="B15" s="28"/>
      <c r="C15" s="28"/>
      <c r="D15" s="28"/>
    </row>
    <row r="16" spans="1:4">
      <c r="A16" s="28"/>
      <c r="B16" s="28"/>
      <c r="C16" s="28"/>
      <c r="D16" s="28"/>
    </row>
    <row r="18" spans="1:4">
      <c r="A18" s="29" t="s">
        <v>325</v>
      </c>
      <c r="B18" s="29"/>
      <c r="C18" s="29"/>
      <c r="D18" s="29"/>
    </row>
    <row r="19" spans="1:4">
      <c r="A19" s="29"/>
      <c r="B19" s="29"/>
      <c r="C19" s="29"/>
      <c r="D19" s="29"/>
    </row>
  </sheetData>
  <mergeCells count="3">
    <mergeCell ref="A1:D1"/>
    <mergeCell ref="A14:D16"/>
    <mergeCell ref="A18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Question_Bank</vt:lpstr>
      <vt:lpstr>Lists</vt:lpstr>
      <vt:lpstr>Validator_Summary</vt:lpstr>
      <vt:lpstr>Examples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</dc:creator>
  <cp:lastModifiedBy>William J. Byrd</cp:lastModifiedBy>
  <dcterms:created xsi:type="dcterms:W3CDTF">2026-07-19T16:51:55Z</dcterms:created>
  <dcterms:modified xsi:type="dcterms:W3CDTF">2026-07-19T16:51:56Z</dcterms:modified>
</cp:coreProperties>
</file>